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34.xml" ContentType="application/vnd.openxmlformats-officedocument.spreadsheetml.worksheet+xml"/>
  <Override PartName="/xl/worksheets/sheet32.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3.xml" ContentType="application/vnd.openxmlformats-officedocument.spreadsheetml.worksheet+xml"/>
  <Override PartName="/xl/externalLinks/externalLink17.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12.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calcChain.xml" ContentType="application/vnd.openxmlformats-officedocument.spreadsheetml.calcChain+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6.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15" windowWidth="11700" windowHeight="12090" tabRatio="942"/>
  </bookViews>
  <sheets>
    <sheet name="Титульный" sheetId="58" r:id="rId1"/>
    <sheet name="Свод" sheetId="4" r:id="rId2"/>
    <sheet name="Информация об организации" sheetId="3" r:id="rId3"/>
    <sheet name="АТЭЦ ДМ_П4" sheetId="75" r:id="rId4"/>
    <sheet name="АТЭЦ ДМ_П5" sheetId="76" r:id="rId5"/>
    <sheet name="АТЭЦ НМ_П4" sheetId="83" r:id="rId6"/>
    <sheet name="АТЭЦ НМ_П5" sheetId="84" r:id="rId7"/>
    <sheet name="ЧТЭЦ-1 ДМ_П4" sheetId="71" r:id="rId8"/>
    <sheet name="ЧТЭЦ-1 ДМ_П5" sheetId="72" r:id="rId9"/>
    <sheet name="ЧТЭЦ-1 НМ_П4" sheetId="79" r:id="rId10"/>
    <sheet name="ЧТЭЦ-1 НМ_П5" sheetId="80" r:id="rId11"/>
    <sheet name="ЧТЭЦ-2_П4" sheetId="73" r:id="rId12"/>
    <sheet name="ЧТЭЦ-2_П5" sheetId="74" r:id="rId13"/>
    <sheet name="ЧТЭЦ-3 ДМ_П4" sheetId="77" r:id="rId14"/>
    <sheet name="ЧТЭЦ-3 ДМ_П5" sheetId="78" r:id="rId15"/>
    <sheet name="ЧТЭЦ-3 НМ_П4" sheetId="81" r:id="rId16"/>
    <sheet name="ЧТЭЦ-3 НМ_П5" sheetId="82" r:id="rId17"/>
    <sheet name="ЧГРЭС ДМ_П4" sheetId="85" r:id="rId18"/>
    <sheet name="ЧГРЭС ДМ_П5" sheetId="86" r:id="rId19"/>
    <sheet name="ЧГРЭС Б1_П4" sheetId="87" r:id="rId20"/>
    <sheet name="ЧГРЭС Б1_П5" sheetId="88" r:id="rId21"/>
    <sheet name="ЧГРЭС Б2_П4" sheetId="89" r:id="rId22"/>
    <sheet name="ЧГРЭС Б2_П5" sheetId="90" r:id="rId23"/>
    <sheet name="ЧГРЭС Б3_П4" sheetId="91" r:id="rId24"/>
    <sheet name="ЧГРЭС Б3_П5" sheetId="92" r:id="rId25"/>
    <sheet name="ТТЭЦ-1 ДМ_П4" sheetId="61" r:id="rId26"/>
    <sheet name="ТТЭЦ-1 ДМ_П5" sheetId="62" r:id="rId27"/>
    <sheet name="ТТЭЦ-1 НМ_П4" sheetId="63" r:id="rId28"/>
    <sheet name="ТТЭЦ-1 НМ_П5" sheetId="64" r:id="rId29"/>
    <sheet name="ТТЭЦ-2_П4" sheetId="59" r:id="rId30"/>
    <sheet name="ТТЭЦ-2_П5" sheetId="60" r:id="rId31"/>
    <sheet name="НГРЭС Б1_П4" sheetId="65" r:id="rId32"/>
    <sheet name="НГРЭС Б1_П5" sheetId="66" r:id="rId33"/>
    <sheet name="НГРЭС Б2_П4" sheetId="67" r:id="rId34"/>
    <sheet name="НГРЭС Б2_П5" sheetId="68" r:id="rId35"/>
    <sheet name="НГРЭС Б3_П4" sheetId="69" r:id="rId36"/>
    <sheet name="НГРЭС Б3_П5" sheetId="70"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ДМ_П4'!$A$1:$F$52</definedName>
    <definedName name="_xlnm.Print_Area" localSheetId="4">'АТЭЦ ДМ_П5'!$A$1:$I$32</definedName>
    <definedName name="_xlnm.Print_Area" localSheetId="5">'АТЭЦ НМ_П4'!$A$1:$F$52</definedName>
    <definedName name="_xlnm.Print_Area" localSheetId="6">'АТЭЦ НМ_П5'!$A$1:$I$32</definedName>
    <definedName name="_xlnm.Print_Area" localSheetId="31">'НГРЭС Б1_П4'!$A$1:$F$52</definedName>
    <definedName name="_xlnm.Print_Area" localSheetId="32">'НГРЭС Б1_П5'!$A$1:$I$32</definedName>
    <definedName name="_xlnm.Print_Area" localSheetId="33">'НГРЭС Б2_П4'!$A$1:$F$52</definedName>
    <definedName name="_xlnm.Print_Area" localSheetId="34">'НГРЭС Б2_П5'!$A$1:$I$32</definedName>
    <definedName name="_xlnm.Print_Area" localSheetId="35">'НГРЭС Б3_П4'!$A$1:$F$52</definedName>
    <definedName name="_xlnm.Print_Area" localSheetId="36">'НГРЭС Б3_П5'!$A$1:$I$32</definedName>
    <definedName name="_xlnm.Print_Area" localSheetId="25">'ТТЭЦ-1 ДМ_П4'!$A$1:$F$52</definedName>
    <definedName name="_xlnm.Print_Area" localSheetId="26">'ТТЭЦ-1 ДМ_П5'!$A$1:$I$32</definedName>
    <definedName name="_xlnm.Print_Area" localSheetId="27">'ТТЭЦ-1 НМ_П4'!$A$1:$F$52</definedName>
    <definedName name="_xlnm.Print_Area" localSheetId="28">'ТТЭЦ-1 НМ_П5'!$A$1:$I$32</definedName>
    <definedName name="_xlnm.Print_Area" localSheetId="29">'ТТЭЦ-2_П4'!$A$1:$F$52</definedName>
    <definedName name="_xlnm.Print_Area" localSheetId="30">'ТТЭЦ-2_П5'!$A$1:$I$32</definedName>
    <definedName name="_xlnm.Print_Area" localSheetId="19">'ЧГРЭС Б1_П4'!$A$1:$F$52</definedName>
    <definedName name="_xlnm.Print_Area" localSheetId="20">'ЧГРЭС Б1_П5'!$A$1:$I$32</definedName>
    <definedName name="_xlnm.Print_Area" localSheetId="21">'ЧГРЭС Б2_П4'!$A$1:$F$52</definedName>
    <definedName name="_xlnm.Print_Area" localSheetId="22">'ЧГРЭС Б2_П5'!$A$1:$I$32</definedName>
    <definedName name="_xlnm.Print_Area" localSheetId="23">'ЧГРЭС Б3_П4'!$A$1:$F$52</definedName>
    <definedName name="_xlnm.Print_Area" localSheetId="24">'ЧГРЭС Б3_П5'!$A$1:$I$32</definedName>
    <definedName name="_xlnm.Print_Area" localSheetId="17">'ЧГРЭС ДМ_П4'!$A$1:$F$52</definedName>
    <definedName name="_xlnm.Print_Area" localSheetId="18">'ЧГРЭС ДМ_П5'!$A$1:$I$32</definedName>
    <definedName name="_xlnm.Print_Area" localSheetId="7">'ЧТЭЦ-1 ДМ_П4'!$A$1:$F$52</definedName>
    <definedName name="_xlnm.Print_Area" localSheetId="8">'ЧТЭЦ-1 ДМ_П5'!$A$1:$I$32</definedName>
    <definedName name="_xlnm.Print_Area" localSheetId="9">'ЧТЭЦ-1 НМ_П4'!$A$1:$F$52</definedName>
    <definedName name="_xlnm.Print_Area" localSheetId="10">'ЧТЭЦ-1 НМ_П5'!$A$1:$I$32</definedName>
    <definedName name="_xlnm.Print_Area" localSheetId="11">'ЧТЭЦ-2_П4'!$A$1:$F$52</definedName>
    <definedName name="_xlnm.Print_Area" localSheetId="12">'ЧТЭЦ-2_П5'!$A$1:$I$32</definedName>
    <definedName name="_xlnm.Print_Area" localSheetId="13">'ЧТЭЦ-3 ДМ_П4'!$A$1:$F$52</definedName>
    <definedName name="_xlnm.Print_Area" localSheetId="14">'ЧТЭЦ-3 ДМ_П5'!$A$1:$I$32</definedName>
    <definedName name="_xlnm.Print_Area" localSheetId="15">'ЧТЭЦ-3 НМ_П4'!$A$1:$F$52</definedName>
    <definedName name="_xlnm.Print_Area" localSheetId="16">'ЧТЭЦ-3 НМ_П5'!$A$1:$I$32</definedName>
    <definedName name="р">P5_SCOPE_PER_PRT,P6_SCOPE_PER_PRT,P7_SCOPE_PER_PRT,P8_SCOPE_PER_PRT</definedName>
  </definedNames>
  <calcPr calcId="145621"/>
</workbook>
</file>

<file path=xl/calcChain.xml><?xml version="1.0" encoding="utf-8"?>
<calcChain xmlns="http://schemas.openxmlformats.org/spreadsheetml/2006/main">
  <c r="H12" i="92" l="1"/>
  <c r="H11" i="92"/>
  <c r="F24" i="91"/>
  <c r="F23" i="91"/>
  <c r="F22" i="91"/>
  <c r="F21" i="91"/>
  <c r="F20" i="91"/>
  <c r="F18" i="91"/>
  <c r="F17" i="91"/>
  <c r="F16" i="91"/>
  <c r="F15" i="91"/>
  <c r="F14" i="91"/>
  <c r="F13" i="91"/>
  <c r="F12" i="91"/>
  <c r="F11" i="91"/>
  <c r="F10" i="91"/>
  <c r="A5" i="92"/>
  <c r="A5" i="91"/>
  <c r="H8" i="92"/>
  <c r="F8" i="92"/>
  <c r="D8" i="92"/>
  <c r="D48" i="91"/>
  <c r="F8" i="91"/>
  <c r="E8" i="91"/>
  <c r="D8" i="91"/>
  <c r="F11" i="89"/>
  <c r="F12" i="89"/>
  <c r="F13" i="89"/>
  <c r="F24" i="89"/>
  <c r="F23" i="89"/>
  <c r="F22" i="89"/>
  <c r="F21" i="89"/>
  <c r="F20" i="89"/>
  <c r="F18" i="89"/>
  <c r="F17" i="89"/>
  <c r="F16" i="89"/>
  <c r="F15" i="89"/>
  <c r="F14" i="89"/>
  <c r="F10" i="89"/>
  <c r="H12" i="90"/>
  <c r="H11" i="90"/>
  <c r="A5" i="90"/>
  <c r="A5" i="89"/>
  <c r="H8" i="90"/>
  <c r="F8" i="90"/>
  <c r="D8" i="90"/>
  <c r="D48" i="89"/>
  <c r="F8" i="89"/>
  <c r="E8" i="89"/>
  <c r="D8" i="89"/>
  <c r="D34" i="87"/>
  <c r="D33" i="87"/>
  <c r="D32" i="87"/>
  <c r="D31" i="87"/>
  <c r="D11" i="87"/>
  <c r="D10" i="87"/>
  <c r="D24" i="87"/>
  <c r="D23" i="87"/>
  <c r="D22" i="87"/>
  <c r="D21" i="87"/>
  <c r="D20" i="87"/>
  <c r="D15" i="87"/>
  <c r="D14" i="87"/>
  <c r="D13" i="87"/>
  <c r="D12" i="87"/>
  <c r="F12" i="88"/>
  <c r="G11" i="88"/>
  <c r="F11" i="88"/>
  <c r="F24" i="87"/>
  <c r="E24" i="87"/>
  <c r="F23" i="87"/>
  <c r="E23" i="87"/>
  <c r="F22" i="87"/>
  <c r="E22" i="87"/>
  <c r="F21" i="87"/>
  <c r="E21" i="87"/>
  <c r="F20" i="87"/>
  <c r="E20" i="87"/>
  <c r="F18" i="87"/>
  <c r="E18" i="87"/>
  <c r="F17" i="87"/>
  <c r="E17" i="87"/>
  <c r="F16" i="87"/>
  <c r="E16" i="87"/>
  <c r="F15" i="87"/>
  <c r="E15" i="87"/>
  <c r="F14" i="87"/>
  <c r="E14" i="87"/>
  <c r="F13" i="87"/>
  <c r="E13" i="87"/>
  <c r="F12" i="87"/>
  <c r="E12" i="87"/>
  <c r="F11" i="87"/>
  <c r="E11" i="87"/>
  <c r="F10" i="87"/>
  <c r="E10" i="87"/>
  <c r="H12" i="88"/>
  <c r="G12" i="88"/>
  <c r="H11" i="88"/>
  <c r="A5" i="87"/>
  <c r="A5" i="88"/>
  <c r="H8" i="88"/>
  <c r="F8" i="88"/>
  <c r="D8" i="88"/>
  <c r="D48" i="87"/>
  <c r="F8" i="87"/>
  <c r="E8" i="87"/>
  <c r="D8" i="87"/>
  <c r="D11" i="85"/>
  <c r="D10" i="85"/>
  <c r="D35" i="85"/>
  <c r="D34" i="85"/>
  <c r="D33" i="85"/>
  <c r="D32" i="85"/>
  <c r="D31" i="85"/>
  <c r="D24" i="85"/>
  <c r="D23" i="85"/>
  <c r="D22" i="85"/>
  <c r="D21" i="85"/>
  <c r="D20" i="85"/>
  <c r="D15" i="85"/>
  <c r="D14" i="85"/>
  <c r="D13" i="85"/>
  <c r="D12" i="85"/>
  <c r="E12" i="86"/>
  <c r="D12" i="86"/>
  <c r="G13" i="86"/>
  <c r="F13" i="86"/>
  <c r="E13" i="86"/>
  <c r="D13" i="86"/>
  <c r="G11" i="86"/>
  <c r="F11" i="86"/>
  <c r="E11" i="86"/>
  <c r="D11" i="86"/>
  <c r="H13" i="86"/>
  <c r="H12" i="86"/>
  <c r="G12" i="86"/>
  <c r="F12" i="86"/>
  <c r="H11" i="86"/>
  <c r="F24" i="85"/>
  <c r="E24" i="85"/>
  <c r="F23" i="85"/>
  <c r="E23" i="85"/>
  <c r="F22" i="85"/>
  <c r="E22" i="85"/>
  <c r="F21" i="85"/>
  <c r="E21" i="85"/>
  <c r="F20" i="85"/>
  <c r="E20" i="85"/>
  <c r="F18" i="85"/>
  <c r="E18" i="85"/>
  <c r="F17" i="85"/>
  <c r="E17" i="85"/>
  <c r="F16" i="85"/>
  <c r="E16" i="85"/>
  <c r="F15" i="85"/>
  <c r="E15" i="85"/>
  <c r="F14" i="85"/>
  <c r="E14" i="85"/>
  <c r="F13" i="85"/>
  <c r="E13" i="85"/>
  <c r="F12" i="85"/>
  <c r="E12" i="85"/>
  <c r="F11" i="85"/>
  <c r="E11" i="85"/>
  <c r="F10" i="85"/>
  <c r="E10" i="85"/>
  <c r="A5" i="86"/>
  <c r="A5" i="85"/>
  <c r="H26" i="86"/>
  <c r="G26" i="86"/>
  <c r="F26" i="86"/>
  <c r="E26" i="86"/>
  <c r="D26" i="86"/>
  <c r="H15" i="86"/>
  <c r="G15" i="86"/>
  <c r="F15" i="86"/>
  <c r="E15" i="86"/>
  <c r="D15" i="86"/>
  <c r="H14" i="86"/>
  <c r="F14" i="86"/>
  <c r="D14" i="86"/>
  <c r="H8" i="86"/>
  <c r="F8" i="86"/>
  <c r="D8" i="86"/>
  <c r="D48" i="85"/>
  <c r="F8" i="85"/>
  <c r="E8" i="85"/>
  <c r="D8" i="85"/>
  <c r="H12" i="84"/>
  <c r="A5" i="84"/>
  <c r="A5" i="83"/>
  <c r="F24" i="83" l="1"/>
  <c r="F22" i="83"/>
  <c r="F18" i="83"/>
  <c r="F15" i="83"/>
  <c r="F14" i="83"/>
  <c r="F13" i="83"/>
  <c r="F12" i="83"/>
  <c r="F11" i="83"/>
  <c r="F10" i="83"/>
  <c r="H8" i="84" l="1"/>
  <c r="F8" i="84"/>
  <c r="D8" i="84"/>
  <c r="D48" i="83"/>
  <c r="F8" i="83"/>
  <c r="E8" i="83"/>
  <c r="D8" i="83"/>
  <c r="G11" i="82"/>
  <c r="F11" i="82"/>
  <c r="E11" i="82"/>
  <c r="D11" i="82"/>
  <c r="D34" i="81"/>
  <c r="D33" i="81"/>
  <c r="D32" i="81"/>
  <c r="D31" i="81"/>
  <c r="D11" i="81"/>
  <c r="D10" i="81"/>
  <c r="D24" i="81" l="1"/>
  <c r="D23" i="81"/>
  <c r="D22" i="81"/>
  <c r="D21" i="81"/>
  <c r="D20" i="81"/>
  <c r="D15" i="81"/>
  <c r="D14" i="81"/>
  <c r="D13" i="81"/>
  <c r="D12" i="81"/>
  <c r="E12" i="82"/>
  <c r="D12" i="82"/>
  <c r="F24" i="81"/>
  <c r="E24" i="81"/>
  <c r="F23" i="81"/>
  <c r="E23" i="81"/>
  <c r="F22" i="81"/>
  <c r="E22" i="81"/>
  <c r="F21" i="81"/>
  <c r="E21" i="81"/>
  <c r="F20" i="81"/>
  <c r="E20" i="81"/>
  <c r="F18" i="81"/>
  <c r="E18" i="81"/>
  <c r="F17" i="81"/>
  <c r="E17" i="81"/>
  <c r="F16" i="81"/>
  <c r="E16" i="81"/>
  <c r="F15" i="81"/>
  <c r="E15" i="81"/>
  <c r="F14" i="81"/>
  <c r="E14" i="81"/>
  <c r="F13" i="81"/>
  <c r="E13" i="81"/>
  <c r="F12" i="81"/>
  <c r="E12" i="81"/>
  <c r="F11" i="81"/>
  <c r="E11" i="81"/>
  <c r="F10" i="81"/>
  <c r="E10" i="81"/>
  <c r="H12" i="82"/>
  <c r="G12" i="82"/>
  <c r="F12" i="82"/>
  <c r="H11" i="82"/>
  <c r="A5" i="81"/>
  <c r="A5" i="82"/>
  <c r="H15" i="82"/>
  <c r="G15" i="82"/>
  <c r="F15" i="82"/>
  <c r="E15" i="82"/>
  <c r="D15" i="82"/>
  <c r="H14" i="82"/>
  <c r="F14" i="82"/>
  <c r="D14" i="82"/>
  <c r="H8" i="82"/>
  <c r="F8" i="82"/>
  <c r="D8" i="82"/>
  <c r="D48" i="81"/>
  <c r="F8" i="81"/>
  <c r="E8" i="81"/>
  <c r="D8" i="81"/>
  <c r="G13" i="80"/>
  <c r="F13" i="80"/>
  <c r="E13" i="80"/>
  <c r="D13" i="80"/>
  <c r="G11" i="80"/>
  <c r="F11" i="80"/>
  <c r="E11" i="80"/>
  <c r="D11" i="80"/>
  <c r="F20" i="83" l="1"/>
  <c r="F21" i="83" l="1"/>
  <c r="F23" i="83"/>
  <c r="H11" i="84" l="1"/>
  <c r="F17" i="83" l="1"/>
  <c r="F16" i="83" l="1"/>
  <c r="D34" i="79" l="1"/>
  <c r="D33" i="79"/>
  <c r="D32" i="79"/>
  <c r="D31" i="79"/>
  <c r="D11" i="79"/>
  <c r="D10" i="79"/>
  <c r="D24" i="79"/>
  <c r="D23" i="79"/>
  <c r="D22" i="79"/>
  <c r="D21" i="79"/>
  <c r="D20" i="79"/>
  <c r="D15" i="79"/>
  <c r="D14" i="79"/>
  <c r="D13" i="79"/>
  <c r="D12" i="79"/>
  <c r="E12" i="80"/>
  <c r="D12" i="80"/>
  <c r="F12" i="80"/>
  <c r="G12" i="80"/>
  <c r="H12" i="80"/>
  <c r="H13" i="80" l="1"/>
  <c r="H11" i="80"/>
  <c r="F24" i="79"/>
  <c r="E24" i="79"/>
  <c r="F23" i="79"/>
  <c r="E23" i="79"/>
  <c r="F22" i="79"/>
  <c r="E22" i="79"/>
  <c r="F21" i="79"/>
  <c r="E21" i="79"/>
  <c r="F20" i="79"/>
  <c r="E20" i="79"/>
  <c r="F18" i="79"/>
  <c r="E18" i="79"/>
  <c r="F17" i="79"/>
  <c r="E17" i="79"/>
  <c r="F16" i="79"/>
  <c r="E16" i="79"/>
  <c r="F15" i="79"/>
  <c r="E15" i="79"/>
  <c r="F14" i="79"/>
  <c r="E14" i="79"/>
  <c r="F13" i="79"/>
  <c r="E13" i="79"/>
  <c r="F12" i="79"/>
  <c r="E12" i="79"/>
  <c r="F11" i="79"/>
  <c r="E11" i="79"/>
  <c r="F10" i="79"/>
  <c r="E10" i="79"/>
  <c r="A5" i="79"/>
  <c r="A5" i="80"/>
  <c r="H15" i="80"/>
  <c r="G15" i="80"/>
  <c r="F15" i="80"/>
  <c r="E15" i="80"/>
  <c r="D15" i="80"/>
  <c r="H14" i="80"/>
  <c r="F14" i="80"/>
  <c r="D14" i="80"/>
  <c r="H8" i="80"/>
  <c r="F8" i="80"/>
  <c r="D8" i="80"/>
  <c r="D48" i="79"/>
  <c r="F8" i="79"/>
  <c r="E8" i="79"/>
  <c r="D8" i="79"/>
  <c r="D11" i="77" l="1"/>
  <c r="D10" i="77"/>
  <c r="D35" i="77"/>
  <c r="D34" i="77"/>
  <c r="D33" i="77"/>
  <c r="D32" i="77"/>
  <c r="D31" i="77"/>
  <c r="D24" i="77"/>
  <c r="D23" i="77"/>
  <c r="D22" i="77"/>
  <c r="D21" i="77"/>
  <c r="D20" i="77"/>
  <c r="D15" i="77"/>
  <c r="D14" i="77"/>
  <c r="D13" i="77"/>
  <c r="D12" i="77"/>
  <c r="E12" i="78"/>
  <c r="D12" i="78"/>
  <c r="G11" i="78"/>
  <c r="F11" i="78"/>
  <c r="E11" i="78"/>
  <c r="D11" i="78"/>
  <c r="G13" i="78"/>
  <c r="F13" i="78"/>
  <c r="E13" i="78"/>
  <c r="D13" i="78"/>
  <c r="F12" i="78"/>
  <c r="G12" i="78"/>
  <c r="H12" i="78"/>
  <c r="F24" i="77"/>
  <c r="E24" i="77"/>
  <c r="F23" i="77"/>
  <c r="E23" i="77"/>
  <c r="F22" i="77"/>
  <c r="E22" i="77"/>
  <c r="F21" i="77"/>
  <c r="E21" i="77"/>
  <c r="F20" i="77"/>
  <c r="E20" i="77"/>
  <c r="F18" i="77"/>
  <c r="E18" i="77"/>
  <c r="F17" i="77"/>
  <c r="E17" i="77"/>
  <c r="F16" i="77"/>
  <c r="E16" i="77"/>
  <c r="F15" i="77"/>
  <c r="E15" i="77"/>
  <c r="F14" i="77"/>
  <c r="E14" i="77"/>
  <c r="F13" i="77"/>
  <c r="E13" i="77"/>
  <c r="F12" i="77"/>
  <c r="E12" i="77"/>
  <c r="F11" i="77"/>
  <c r="E11" i="77"/>
  <c r="F10" i="77"/>
  <c r="E10" i="77"/>
  <c r="H13" i="78"/>
  <c r="H11" i="78"/>
  <c r="H27" i="78" l="1"/>
  <c r="G27" i="78"/>
  <c r="F27" i="78"/>
  <c r="E27" i="78"/>
  <c r="D27" i="78"/>
  <c r="A5" i="78"/>
  <c r="A5" i="77"/>
  <c r="H26" i="78"/>
  <c r="G26" i="78"/>
  <c r="F26" i="78"/>
  <c r="E26" i="78"/>
  <c r="D26" i="78"/>
  <c r="H19" i="78"/>
  <c r="G19" i="78"/>
  <c r="F19" i="78"/>
  <c r="E19" i="78"/>
  <c r="D19" i="78"/>
  <c r="H15" i="78"/>
  <c r="G15" i="78"/>
  <c r="F15" i="78"/>
  <c r="E15" i="78"/>
  <c r="D15" i="78"/>
  <c r="H14" i="78"/>
  <c r="F14" i="78"/>
  <c r="D14" i="78"/>
  <c r="H8" i="78"/>
  <c r="F8" i="78"/>
  <c r="D8" i="78"/>
  <c r="D48" i="77"/>
  <c r="F8" i="77"/>
  <c r="E8" i="77"/>
  <c r="D8" i="77"/>
  <c r="D11" i="75"/>
  <c r="D10" i="75"/>
  <c r="D24" i="75"/>
  <c r="D23" i="75"/>
  <c r="D22" i="75"/>
  <c r="D21" i="75"/>
  <c r="D20" i="75"/>
  <c r="D15" i="75"/>
  <c r="D14" i="75"/>
  <c r="D13" i="75"/>
  <c r="D12" i="75"/>
  <c r="G13" i="76"/>
  <c r="F13" i="76"/>
  <c r="E13" i="76"/>
  <c r="D13" i="76"/>
  <c r="E12" i="76"/>
  <c r="D12" i="76"/>
  <c r="G12" i="76"/>
  <c r="F12" i="76"/>
  <c r="G11" i="76"/>
  <c r="F11" i="76"/>
  <c r="E11" i="76"/>
  <c r="D11" i="76"/>
  <c r="G27" i="76"/>
  <c r="F27" i="76"/>
  <c r="E27" i="76"/>
  <c r="D27" i="76"/>
  <c r="G26" i="76"/>
  <c r="F26" i="76"/>
  <c r="E26" i="76"/>
  <c r="D26" i="76"/>
  <c r="G20" i="76"/>
  <c r="F20" i="76"/>
  <c r="E20" i="76"/>
  <c r="D20" i="76"/>
  <c r="G15" i="76"/>
  <c r="F15" i="76"/>
  <c r="E15" i="76"/>
  <c r="D15" i="76"/>
  <c r="H20" i="76"/>
  <c r="H27" i="76"/>
  <c r="H26" i="76"/>
  <c r="H15" i="76"/>
  <c r="H14" i="76"/>
  <c r="F14" i="76"/>
  <c r="D14" i="76"/>
  <c r="H13" i="76"/>
  <c r="H12" i="76"/>
  <c r="H11" i="76"/>
  <c r="F24" i="75"/>
  <c r="F23" i="75"/>
  <c r="F22" i="75"/>
  <c r="F21" i="75"/>
  <c r="F20" i="75"/>
  <c r="F18" i="75"/>
  <c r="F17" i="75"/>
  <c r="F16" i="75"/>
  <c r="F15" i="75"/>
  <c r="F14" i="75"/>
  <c r="F13" i="75"/>
  <c r="F12" i="75"/>
  <c r="F11" i="75"/>
  <c r="F10" i="75"/>
  <c r="D35" i="75"/>
  <c r="D34" i="75"/>
  <c r="D33" i="75"/>
  <c r="D32" i="75"/>
  <c r="D31" i="75"/>
  <c r="A5" i="75"/>
  <c r="A5" i="76"/>
  <c r="H8" i="76"/>
  <c r="F8" i="76"/>
  <c r="D8" i="76"/>
  <c r="D48" i="75"/>
  <c r="F8" i="75"/>
  <c r="E8" i="75"/>
  <c r="D8" i="75"/>
  <c r="D35" i="73"/>
  <c r="D34" i="73"/>
  <c r="D33" i="73"/>
  <c r="D32" i="73"/>
  <c r="D31" i="73"/>
  <c r="D10" i="73"/>
  <c r="D11" i="73"/>
  <c r="D24" i="73"/>
  <c r="D23" i="73"/>
  <c r="D22" i="73"/>
  <c r="D21" i="73"/>
  <c r="D20" i="73"/>
  <c r="D15" i="73"/>
  <c r="D14" i="73"/>
  <c r="D13" i="73"/>
  <c r="D12" i="73"/>
  <c r="E12" i="74"/>
  <c r="D12" i="74"/>
  <c r="H27" i="74"/>
  <c r="G27" i="74"/>
  <c r="F27" i="74"/>
  <c r="E27" i="74"/>
  <c r="D27" i="74"/>
  <c r="H19" i="74"/>
  <c r="D19" i="74"/>
  <c r="E19" i="74"/>
  <c r="F19" i="74"/>
  <c r="G19" i="74"/>
  <c r="G18" i="72"/>
  <c r="F18" i="72"/>
  <c r="E18" i="72"/>
  <c r="D18" i="72"/>
  <c r="G13" i="74"/>
  <c r="F13" i="74"/>
  <c r="E13" i="74"/>
  <c r="D13" i="74"/>
  <c r="F12" i="74"/>
  <c r="G11" i="74"/>
  <c r="F11" i="74"/>
  <c r="E11" i="74"/>
  <c r="D11" i="74"/>
  <c r="H13" i="74"/>
  <c r="H12" i="74"/>
  <c r="G12" i="74"/>
  <c r="H11" i="74"/>
  <c r="F24" i="73"/>
  <c r="E24" i="73"/>
  <c r="F23" i="73"/>
  <c r="E23" i="73"/>
  <c r="F22" i="73"/>
  <c r="E22" i="73"/>
  <c r="F21" i="73"/>
  <c r="E21" i="73"/>
  <c r="F20" i="73"/>
  <c r="E20" i="73"/>
  <c r="F18" i="73"/>
  <c r="E18" i="73"/>
  <c r="F17" i="73"/>
  <c r="E17" i="73"/>
  <c r="F16" i="73"/>
  <c r="E16" i="73"/>
  <c r="F15" i="73"/>
  <c r="E15" i="73"/>
  <c r="F14" i="73"/>
  <c r="E14" i="73"/>
  <c r="F13" i="73"/>
  <c r="E13" i="73"/>
  <c r="F12" i="73"/>
  <c r="E12" i="73"/>
  <c r="F11" i="73"/>
  <c r="E11" i="73"/>
  <c r="F10" i="73"/>
  <c r="E10" i="73"/>
  <c r="A5" i="73"/>
  <c r="A5" i="74"/>
  <c r="H26" i="74"/>
  <c r="G26" i="74"/>
  <c r="F26" i="74"/>
  <c r="E26" i="74"/>
  <c r="D26" i="74"/>
  <c r="H15" i="74"/>
  <c r="G15" i="74"/>
  <c r="F15" i="74"/>
  <c r="E15" i="74"/>
  <c r="D15" i="74"/>
  <c r="H14" i="74"/>
  <c r="F14" i="74"/>
  <c r="D14" i="74"/>
  <c r="H8" i="74"/>
  <c r="F8" i="74"/>
  <c r="D8" i="74"/>
  <c r="D48" i="73"/>
  <c r="F8" i="73"/>
  <c r="E8" i="73"/>
  <c r="D8" i="73"/>
  <c r="E12" i="72" l="1"/>
  <c r="D12" i="72"/>
  <c r="D20" i="71"/>
  <c r="D23" i="71"/>
  <c r="D21" i="71"/>
  <c r="D24" i="71"/>
  <c r="D22" i="71"/>
  <c r="D15" i="71"/>
  <c r="D14" i="71"/>
  <c r="D13" i="71"/>
  <c r="D12" i="71"/>
  <c r="D35" i="71" l="1"/>
  <c r="D34" i="71"/>
  <c r="D33" i="71"/>
  <c r="D32" i="71"/>
  <c r="D31" i="71"/>
  <c r="D11" i="71"/>
  <c r="D10" i="71"/>
  <c r="F12" i="72"/>
  <c r="G12" i="72"/>
  <c r="H18" i="72"/>
  <c r="H15" i="72"/>
  <c r="H14" i="72"/>
  <c r="H26" i="72"/>
  <c r="H27" i="72"/>
  <c r="G15" i="72" l="1"/>
  <c r="F15" i="72"/>
  <c r="E15" i="72"/>
  <c r="D15" i="72"/>
  <c r="F14" i="72"/>
  <c r="D14" i="72"/>
  <c r="G27" i="72"/>
  <c r="F27" i="72"/>
  <c r="E27" i="72"/>
  <c r="D27" i="72"/>
  <c r="G26" i="72"/>
  <c r="F26" i="72"/>
  <c r="E26" i="72"/>
  <c r="D26" i="72"/>
  <c r="G13" i="72"/>
  <c r="F13" i="72"/>
  <c r="E13" i="72"/>
  <c r="D13" i="72"/>
  <c r="G11" i="72"/>
  <c r="F11" i="72"/>
  <c r="E11" i="72"/>
  <c r="D11" i="72"/>
  <c r="H13" i="72"/>
  <c r="F24" i="71"/>
  <c r="E24" i="71"/>
  <c r="E23" i="71"/>
  <c r="F22" i="71"/>
  <c r="E22" i="71"/>
  <c r="E21" i="71"/>
  <c r="E20" i="71"/>
  <c r="F18" i="71"/>
  <c r="E18" i="71"/>
  <c r="E17" i="71"/>
  <c r="E16" i="71"/>
  <c r="F15" i="71"/>
  <c r="E15" i="71"/>
  <c r="F14" i="71"/>
  <c r="E14" i="71"/>
  <c r="F13" i="71"/>
  <c r="E13" i="71"/>
  <c r="F12" i="71"/>
  <c r="E12" i="71"/>
  <c r="F11" i="71"/>
  <c r="E11" i="71"/>
  <c r="F10" i="71"/>
  <c r="E10" i="71"/>
  <c r="A5" i="72"/>
  <c r="A5" i="71"/>
  <c r="H8" i="72"/>
  <c r="F8" i="72"/>
  <c r="D8" i="72"/>
  <c r="D48" i="71"/>
  <c r="F8" i="71"/>
  <c r="E8" i="71"/>
  <c r="D8" i="71"/>
  <c r="D33" i="69"/>
  <c r="D31" i="69" s="1"/>
  <c r="D32" i="69"/>
  <c r="D33" i="67"/>
  <c r="D32" i="67"/>
  <c r="D31" i="67"/>
  <c r="D11" i="67"/>
  <c r="D10" i="67"/>
  <c r="D11" i="69"/>
  <c r="D10" i="69"/>
  <c r="G11" i="70"/>
  <c r="F11" i="70"/>
  <c r="G11" i="68"/>
  <c r="F11" i="68"/>
  <c r="E11" i="68"/>
  <c r="D11" i="68"/>
  <c r="D24" i="69"/>
  <c r="D23" i="69"/>
  <c r="D22" i="69"/>
  <c r="D21" i="69"/>
  <c r="D20" i="69"/>
  <c r="D15" i="69"/>
  <c r="D14" i="69"/>
  <c r="D13" i="69"/>
  <c r="D12" i="69"/>
  <c r="E12" i="68"/>
  <c r="D12" i="68"/>
  <c r="D24" i="67"/>
  <c r="D23" i="67"/>
  <c r="D22" i="67"/>
  <c r="D21" i="67"/>
  <c r="D20" i="67"/>
  <c r="D15" i="67"/>
  <c r="D14" i="67"/>
  <c r="D13" i="67"/>
  <c r="D12" i="67"/>
  <c r="H12" i="70"/>
  <c r="G12" i="70"/>
  <c r="F12" i="70" s="1"/>
  <c r="H11" i="70"/>
  <c r="F24" i="69"/>
  <c r="E24" i="69"/>
  <c r="F23" i="69"/>
  <c r="E23" i="69"/>
  <c r="F22" i="69"/>
  <c r="E22" i="69"/>
  <c r="F21" i="69"/>
  <c r="E21" i="69"/>
  <c r="F20" i="69"/>
  <c r="E20" i="69"/>
  <c r="F18" i="69"/>
  <c r="E18" i="69"/>
  <c r="F17" i="69"/>
  <c r="E17" i="69"/>
  <c r="F16" i="69"/>
  <c r="E16" i="69"/>
  <c r="F15" i="69"/>
  <c r="E15" i="69"/>
  <c r="F14" i="69"/>
  <c r="E14" i="69"/>
  <c r="F13" i="69"/>
  <c r="E13" i="69"/>
  <c r="F12" i="69"/>
  <c r="E12" i="69"/>
  <c r="F11" i="69"/>
  <c r="E11" i="69"/>
  <c r="F10" i="69"/>
  <c r="E10" i="69"/>
  <c r="H12" i="68"/>
  <c r="G12" i="68"/>
  <c r="F12" i="68" s="1"/>
  <c r="H11" i="68"/>
  <c r="F24" i="67"/>
  <c r="E24" i="67"/>
  <c r="F23" i="67"/>
  <c r="E23" i="67"/>
  <c r="F22" i="67"/>
  <c r="E22" i="67"/>
  <c r="F21" i="67"/>
  <c r="E21" i="67"/>
  <c r="F20" i="67"/>
  <c r="E20" i="67"/>
  <c r="F18" i="67"/>
  <c r="E18" i="67"/>
  <c r="F17" i="67"/>
  <c r="E17" i="67"/>
  <c r="F16" i="67"/>
  <c r="E16" i="67"/>
  <c r="F15" i="67"/>
  <c r="E15" i="67"/>
  <c r="F14" i="67"/>
  <c r="E14" i="67"/>
  <c r="F13" i="67"/>
  <c r="E13" i="67"/>
  <c r="F12" i="67"/>
  <c r="E12" i="67"/>
  <c r="F11" i="67"/>
  <c r="E11" i="67"/>
  <c r="F10" i="67"/>
  <c r="E10" i="67"/>
  <c r="A5" i="70"/>
  <c r="A5" i="69"/>
  <c r="A5" i="68"/>
  <c r="A5" i="67"/>
  <c r="H8" i="70"/>
  <c r="F8" i="70"/>
  <c r="D8" i="70"/>
  <c r="D48" i="69"/>
  <c r="F8" i="69"/>
  <c r="E8" i="69"/>
  <c r="D8" i="69"/>
  <c r="H8" i="68"/>
  <c r="F8" i="68"/>
  <c r="D8" i="68"/>
  <c r="D48" i="67"/>
  <c r="F8" i="67"/>
  <c r="E8" i="67"/>
  <c r="D8" i="67"/>
  <c r="D33" i="65" l="1"/>
  <c r="D32" i="65"/>
  <c r="D31" i="65" s="1"/>
  <c r="F11" i="66"/>
  <c r="G11" i="66"/>
  <c r="D11" i="66"/>
  <c r="E11" i="66"/>
  <c r="E12" i="66"/>
  <c r="D12" i="66"/>
  <c r="D24" i="65"/>
  <c r="D23" i="65"/>
  <c r="D22" i="65"/>
  <c r="D21" i="65"/>
  <c r="D20" i="65"/>
  <c r="D15" i="65"/>
  <c r="D14" i="65"/>
  <c r="D13" i="65"/>
  <c r="D12" i="65"/>
  <c r="D11" i="65"/>
  <c r="D10" i="65"/>
  <c r="H12" i="66"/>
  <c r="G12" i="66"/>
  <c r="F12" i="66"/>
  <c r="H11" i="66"/>
  <c r="F24" i="65"/>
  <c r="E24" i="65"/>
  <c r="F23" i="65"/>
  <c r="E23" i="65"/>
  <c r="F22" i="65"/>
  <c r="E22" i="65"/>
  <c r="F21" i="65"/>
  <c r="E21" i="65"/>
  <c r="F20" i="65"/>
  <c r="E20" i="65"/>
  <c r="F18" i="65"/>
  <c r="E18" i="65"/>
  <c r="F17" i="65"/>
  <c r="E17" i="65"/>
  <c r="F16" i="65"/>
  <c r="E16" i="65"/>
  <c r="F15" i="65"/>
  <c r="E15" i="65"/>
  <c r="F14" i="65"/>
  <c r="E14" i="65"/>
  <c r="F13" i="65"/>
  <c r="E13" i="65"/>
  <c r="F12" i="65"/>
  <c r="E12" i="65"/>
  <c r="F11" i="65"/>
  <c r="E11" i="65"/>
  <c r="F10" i="65"/>
  <c r="E10" i="65"/>
  <c r="A5" i="66"/>
  <c r="A5" i="65"/>
  <c r="H8" i="66"/>
  <c r="F8" i="66"/>
  <c r="D8" i="66"/>
  <c r="D48" i="65"/>
  <c r="F8" i="65"/>
  <c r="E8" i="65"/>
  <c r="D8" i="65"/>
  <c r="D31" i="63"/>
  <c r="D34" i="63"/>
  <c r="D33" i="63"/>
  <c r="D32" i="63"/>
  <c r="D11" i="63"/>
  <c r="D10" i="63"/>
  <c r="D24" i="63"/>
  <c r="D23" i="63"/>
  <c r="D22" i="63"/>
  <c r="D21" i="63"/>
  <c r="D20" i="63"/>
  <c r="D15" i="63"/>
  <c r="D14" i="63"/>
  <c r="D13" i="63"/>
  <c r="D12" i="63"/>
  <c r="E12" i="64"/>
  <c r="D12" i="64"/>
  <c r="F11" i="64"/>
  <c r="G11" i="64"/>
  <c r="D11" i="64"/>
  <c r="E11" i="64"/>
  <c r="E13" i="63"/>
  <c r="F13" i="63"/>
  <c r="H12" i="64"/>
  <c r="G12" i="64"/>
  <c r="F12" i="64"/>
  <c r="H11" i="64"/>
  <c r="F24" i="63"/>
  <c r="E24" i="63"/>
  <c r="F23" i="63"/>
  <c r="E23" i="63"/>
  <c r="F22" i="63"/>
  <c r="E22" i="63"/>
  <c r="F21" i="63"/>
  <c r="E21" i="63"/>
  <c r="F20" i="63"/>
  <c r="E20" i="63"/>
  <c r="F18" i="63"/>
  <c r="E18" i="63"/>
  <c r="F17" i="63"/>
  <c r="E17" i="63"/>
  <c r="F16" i="63"/>
  <c r="E16" i="63"/>
  <c r="F15" i="63"/>
  <c r="E15" i="63"/>
  <c r="F14" i="63"/>
  <c r="E14" i="63"/>
  <c r="F12" i="63"/>
  <c r="E12" i="63"/>
  <c r="F11" i="63"/>
  <c r="E11" i="63"/>
  <c r="F10" i="63"/>
  <c r="E10" i="63"/>
  <c r="A5" i="64"/>
  <c r="A5" i="63"/>
  <c r="H15" i="64"/>
  <c r="G15" i="64"/>
  <c r="F15" i="64"/>
  <c r="E15" i="64"/>
  <c r="D15" i="64"/>
  <c r="H14" i="64"/>
  <c r="F14" i="64"/>
  <c r="D14" i="64"/>
  <c r="H8" i="64"/>
  <c r="F8" i="64"/>
  <c r="D8" i="64"/>
  <c r="D48" i="63"/>
  <c r="F8" i="63"/>
  <c r="E8" i="63"/>
  <c r="D8" i="63"/>
  <c r="D35" i="59"/>
  <c r="D34" i="59"/>
  <c r="D33" i="59"/>
  <c r="D32" i="59"/>
  <c r="D31" i="59"/>
  <c r="D33" i="61"/>
  <c r="D32" i="61"/>
  <c r="D34" i="61"/>
  <c r="D31" i="61"/>
  <c r="D35" i="61" l="1"/>
  <c r="F13" i="62"/>
  <c r="G13" i="62"/>
  <c r="D13" i="62"/>
  <c r="E13" i="62"/>
  <c r="F11" i="62"/>
  <c r="G11" i="62"/>
  <c r="D11" i="62"/>
  <c r="E11" i="62"/>
  <c r="F27" i="62"/>
  <c r="G27" i="62"/>
  <c r="D27" i="62"/>
  <c r="E27" i="62"/>
  <c r="F26" i="62"/>
  <c r="G26" i="62"/>
  <c r="D26" i="62"/>
  <c r="E26" i="62"/>
  <c r="F19" i="62"/>
  <c r="G19" i="62"/>
  <c r="D19" i="62"/>
  <c r="E19" i="62"/>
  <c r="H19" i="62" l="1"/>
  <c r="H27" i="62"/>
  <c r="H26" i="62"/>
  <c r="E12" i="60" l="1"/>
  <c r="D12" i="60"/>
  <c r="E12" i="62"/>
  <c r="D12" i="62"/>
  <c r="D24" i="61" l="1"/>
  <c r="D23" i="61"/>
  <c r="D22" i="61"/>
  <c r="D21" i="61"/>
  <c r="D20" i="61"/>
  <c r="D15" i="61"/>
  <c r="D14" i="61"/>
  <c r="D13" i="61"/>
  <c r="D12" i="61"/>
  <c r="D11" i="61"/>
  <c r="D10" i="61"/>
  <c r="H13" i="62"/>
  <c r="H12" i="62"/>
  <c r="G12" i="62"/>
  <c r="F12" i="62"/>
  <c r="H11" i="62"/>
  <c r="F24" i="61"/>
  <c r="E24" i="61"/>
  <c r="F23" i="61"/>
  <c r="E23" i="61"/>
  <c r="F22" i="61"/>
  <c r="E22" i="61"/>
  <c r="F21" i="61"/>
  <c r="E21" i="61"/>
  <c r="F20" i="61"/>
  <c r="E20" i="61"/>
  <c r="F18" i="61"/>
  <c r="E18" i="61"/>
  <c r="F17" i="61"/>
  <c r="E17" i="61"/>
  <c r="F16" i="61"/>
  <c r="E16" i="61"/>
  <c r="F15" i="61"/>
  <c r="E15" i="61"/>
  <c r="F14" i="61"/>
  <c r="E14" i="61"/>
  <c r="F13" i="61"/>
  <c r="E13" i="61"/>
  <c r="F12" i="61"/>
  <c r="E12" i="61"/>
  <c r="F11" i="61"/>
  <c r="E11" i="61"/>
  <c r="F10" i="61"/>
  <c r="E10" i="61"/>
  <c r="A5" i="62"/>
  <c r="A5" i="61"/>
  <c r="H15" i="62"/>
  <c r="G15" i="62"/>
  <c r="F15" i="62"/>
  <c r="E15" i="62"/>
  <c r="D15" i="62"/>
  <c r="H14" i="62"/>
  <c r="F14" i="62"/>
  <c r="D14" i="62"/>
  <c r="H8" i="62"/>
  <c r="F8" i="62"/>
  <c r="D8" i="62"/>
  <c r="D48" i="61"/>
  <c r="F8" i="61"/>
  <c r="E8" i="61"/>
  <c r="D8" i="61"/>
  <c r="H12" i="72" l="1"/>
  <c r="F20" i="71"/>
  <c r="F12" i="60"/>
  <c r="G12" i="60"/>
  <c r="H26" i="60"/>
  <c r="H15" i="60"/>
  <c r="H14" i="60"/>
  <c r="D14" i="60" l="1"/>
  <c r="F14" i="60"/>
  <c r="F21" i="71" l="1"/>
  <c r="G26" i="60"/>
  <c r="F26" i="60"/>
  <c r="E26" i="60"/>
  <c r="D26" i="60"/>
  <c r="G15" i="60"/>
  <c r="F15" i="60"/>
  <c r="E15" i="60"/>
  <c r="D15" i="60"/>
  <c r="G13" i="60"/>
  <c r="F13" i="60"/>
  <c r="E13" i="60"/>
  <c r="D13" i="60"/>
  <c r="G11" i="60"/>
  <c r="F11" i="60"/>
  <c r="E11" i="60"/>
  <c r="D11" i="60"/>
  <c r="F23" i="71" l="1"/>
  <c r="D11" i="59"/>
  <c r="D10" i="59"/>
  <c r="D15" i="59"/>
  <c r="D14" i="59"/>
  <c r="D13" i="59"/>
  <c r="D12" i="59"/>
  <c r="D20" i="59"/>
  <c r="D23" i="59"/>
  <c r="D21" i="59"/>
  <c r="D24" i="59"/>
  <c r="D22" i="59"/>
  <c r="H11" i="72" l="1"/>
  <c r="F17" i="71"/>
  <c r="D48" i="59"/>
  <c r="F16" i="71" l="1"/>
  <c r="F24" i="59"/>
  <c r="E24" i="59"/>
  <c r="F22" i="59"/>
  <c r="E22" i="59"/>
  <c r="E23" i="59"/>
  <c r="E21" i="59"/>
  <c r="E20" i="59"/>
  <c r="E18" i="59"/>
  <c r="E17" i="59"/>
  <c r="E16" i="59"/>
  <c r="F18" i="59"/>
  <c r="F15" i="59"/>
  <c r="E15" i="59"/>
  <c r="F14" i="59"/>
  <c r="E14" i="59"/>
  <c r="F13" i="59"/>
  <c r="E13" i="59"/>
  <c r="F12" i="59"/>
  <c r="E12" i="59"/>
  <c r="F11" i="59"/>
  <c r="E11" i="59"/>
  <c r="E10" i="59"/>
  <c r="F10" i="59"/>
  <c r="H13" i="60"/>
  <c r="H8" i="60"/>
  <c r="F8" i="60"/>
  <c r="D8" i="60"/>
  <c r="A5" i="59"/>
  <c r="A5" i="60"/>
  <c r="F8" i="59"/>
  <c r="D8" i="59"/>
  <c r="E8" i="59"/>
  <c r="B3" i="4"/>
  <c r="A2" i="4"/>
  <c r="F20" i="59" l="1"/>
  <c r="H12" i="60"/>
  <c r="F21" i="59" l="1"/>
  <c r="F23" i="59" l="1"/>
  <c r="F17" i="59"/>
  <c r="H11" i="60" l="1"/>
  <c r="F16" i="59"/>
</calcChain>
</file>

<file path=xl/sharedStrings.xml><?xml version="1.0" encoding="utf-8"?>
<sst xmlns="http://schemas.openxmlformats.org/spreadsheetml/2006/main" count="3516" uniqueCount="199">
  <si>
    <t>Аргаяшская ТЭЦ без ДПМ/НВ</t>
  </si>
  <si>
    <t>ОАО "Фортум"</t>
  </si>
  <si>
    <t>№ п/п</t>
  </si>
  <si>
    <t>ИНН</t>
  </si>
  <si>
    <t>КПП</t>
  </si>
  <si>
    <t>Фактический адрес</t>
  </si>
  <si>
    <t>Открытое акционерное общество "Фортум"</t>
  </si>
  <si>
    <t>454077, г. Челябинск, Бродокалмакский тракт, д. 6</t>
  </si>
  <si>
    <t>7203162698</t>
  </si>
  <si>
    <t>997450001</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</si>
  <si>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</si>
  <si>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</si>
  <si>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</si>
  <si>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</si>
  <si>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</si>
  <si>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</si>
  <si>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</si>
  <si>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</si>
  <si>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</si>
  <si>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</si>
  <si>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</si>
  <si>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</si>
  <si>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</si>
  <si>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</si>
  <si>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</si>
  <si>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</si>
  <si>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1-е полугодие</t>
  </si>
  <si>
    <t>2-е полугодие</t>
  </si>
  <si>
    <t>Челябинская ТЭЦ-2</t>
  </si>
  <si>
    <t>Тюменская ТЭЦ-2</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</si>
  <si>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</si>
  <si>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</si>
  <si>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</si>
  <si>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</si>
  <si>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</si>
  <si>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</si>
  <si>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</si>
  <si>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</si>
  <si>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</si>
  <si>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</si>
  <si>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</si>
  <si>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</si>
  <si>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</si>
  <si>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Раздел 2. Основные показатели деятельности генерирующих объектов</t>
  </si>
  <si>
    <t>от производства электрической энергии</t>
  </si>
  <si>
    <t>Раздел 3. Цены (тарифы) по регулируемым видам деятельности организации</t>
  </si>
  <si>
    <t>Челябинская ТЭЦ-3 (БЛ 3) ДПМ</t>
  </si>
  <si>
    <t>Тюменская ТЭЦ-1 (БЛ 2) ДПМ</t>
  </si>
  <si>
    <t>Челябинская ГРЭС (БЛ 1) ДПМ</t>
  </si>
  <si>
    <t>Челябинская ГРЭС (БЛ 3) НВ</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</si>
  <si>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</si>
  <si>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</si>
  <si>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</si>
  <si>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</si>
  <si>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</si>
  <si>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</si>
  <si>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</si>
  <si>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</si>
  <si>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</si>
  <si>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</si>
  <si>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</si>
  <si>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</si>
  <si>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</si>
  <si>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</si>
  <si>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вода</t>
  </si>
  <si>
    <t>пар</t>
  </si>
  <si>
    <t>Приказ Минэнерго России   от 23.09.2015 № 667</t>
  </si>
  <si>
    <t>Приказ Минэнерго России   от 18.09.2014 № 624</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</si>
  <si>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</si>
  <si>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</si>
  <si>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</si>
  <si>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</si>
  <si>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</si>
  <si>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</si>
  <si>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</si>
  <si>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Челябинская ГРЭС (БЛ 2) ДПМ</t>
  </si>
  <si>
    <t>Няганская ГРЭС (БЛ 1) ДПМ</t>
  </si>
  <si>
    <t>Няганская ГРЭС (БЛ 2) ДПМ</t>
  </si>
  <si>
    <t>Няганская ГРЭС (БЛ 3) ДПМ</t>
  </si>
  <si>
    <t>Аргаяшская ТЭЦ (ТГ 4) НВ</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</si>
  <si>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</si>
  <si>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Приложение № 4</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</si>
  <si>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</si>
  <si>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к предложению о размере цен (тарифов)</t>
  </si>
  <si>
    <t>Полное наименование</t>
  </si>
  <si>
    <t>Сокращенное наименование</t>
  </si>
  <si>
    <t>Место нахождения</t>
  </si>
  <si>
    <t>Адрес электронной почты</t>
  </si>
  <si>
    <t>Факс</t>
  </si>
  <si>
    <t>Приложение № 1</t>
  </si>
  <si>
    <t xml:space="preserve"> к предложению о размере
 цен (тарифов)</t>
  </si>
  <si>
    <t>ФИО руководителя</t>
  </si>
  <si>
    <t>Контактные телефоны</t>
  </si>
  <si>
    <t>+7 495 788-45-88
+7 495 788-46-88
+7 495 788 32 42 (доб.20-32-25)
+7 985 85 00 134</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</si>
  <si>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</si>
  <si>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</si>
  <si>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</si>
  <si>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</si>
  <si>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</si>
  <si>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</si>
  <si>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</si>
  <si>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</si>
  <si>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</si>
  <si>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</si>
  <si>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</si>
  <si>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</si>
  <si>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</si>
  <si>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</si>
  <si>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</si>
  <si>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</si>
  <si>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</si>
  <si>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</si>
  <si>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</si>
  <si>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</si>
  <si>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</si>
  <si>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</si>
  <si>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</si>
  <si>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</si>
  <si>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</si>
  <si>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</si>
  <si>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</si>
  <si>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</si>
  <si>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</si>
  <si>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</si>
  <si>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</si>
  <si>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</si>
  <si>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</si>
  <si>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</si>
  <si>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</si>
  <si>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</si>
  <si>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</si>
  <si>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</si>
  <si>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</si>
  <si>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</si>
  <si>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</si>
  <si>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</si>
  <si>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</si>
  <si>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</si>
  <si>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</si>
  <si>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</si>
  <si>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</si>
  <si>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</si>
  <si>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</si>
  <si>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</si>
  <si>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</si>
  <si>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</si>
  <si>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</si>
  <si>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</si>
  <si>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</si>
  <si>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</si>
  <si>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</si>
  <si>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</si>
  <si>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</si>
  <si>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</si>
  <si>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</si>
  <si>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</si>
  <si>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</si>
  <si>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</si>
  <si>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</si>
  <si>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</si>
  <si>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</si>
  <si>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</si>
  <si>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цена на электрическую энергию</t>
  </si>
  <si>
    <t>4.2.</t>
  </si>
  <si>
    <t>цена на генерирующую мощность</t>
  </si>
  <si>
    <t>руб./МВт в мес.</t>
  </si>
  <si>
    <t>4.3.</t>
  </si>
  <si>
    <t>4.3.1.</t>
  </si>
  <si>
    <t>4.3.2.</t>
  </si>
  <si>
    <t>4.3.3.</t>
  </si>
  <si>
    <t>4.4.</t>
  </si>
  <si>
    <t>4.4.1.</t>
  </si>
  <si>
    <t>4.4.2.</t>
  </si>
  <si>
    <t>4.5.</t>
  </si>
  <si>
    <t>&lt;*&gt; Базовый период - год, предшествующий расчетному периоду регулирования.</t>
  </si>
  <si>
    <r>
      <t>руб./тыс.кВт</t>
    </r>
    <r>
      <rPr>
        <sz val="10"/>
        <color theme="1"/>
        <rFont val="Calibri"/>
        <family val="2"/>
        <charset val="204"/>
      </rPr>
      <t>∙</t>
    </r>
    <r>
      <rPr>
        <sz val="10"/>
        <color theme="1"/>
        <rFont val="Tahoma"/>
        <family val="2"/>
        <charset val="204"/>
      </rPr>
      <t>ч</t>
    </r>
  </si>
  <si>
    <t>руб./куб. м</t>
  </si>
  <si>
    <t>4. Для генерирующих объектов</t>
  </si>
  <si>
    <t>в том числе топливная составляющая &lt;***&gt;</t>
  </si>
  <si>
    <t>&lt;**&gt; Для фактического периода указываются утвержденные тарифы.</t>
  </si>
  <si>
    <t xml:space="preserve">Фактические показатели за год, предшествующий базовому периоду &lt;**&gt; </t>
  </si>
  <si>
    <t>средний одноставочный тариф на тепловую энергию &lt;****&gt;</t>
  </si>
  <si>
    <t>Приложение № 5</t>
  </si>
  <si>
    <t>Приложение № 4</t>
  </si>
  <si>
    <t>Рентабельность продаж (величина прибыли от продажи в каждом рубле выручки) &lt;**&gt;</t>
  </si>
  <si>
    <t>Чистая прибыль (убыток) &lt;**&gt;</t>
  </si>
  <si>
    <t>11.4.</t>
  </si>
  <si>
    <t>относимые на другие виды деятельности</t>
  </si>
  <si>
    <t>&lt;***&gt; Топливная составляющая за фактический период рассчитана на основании фактически понесенных расходов (по данным бухгалтерского учета).</t>
  </si>
  <si>
    <t>&lt;****&gt; среднегодовой тариф на тепловую энергию по г. Челябинск.</t>
  </si>
  <si>
    <t>&lt;****&gt; среднегодовой тариф на тепловую энергию по г. Тюмень.</t>
  </si>
  <si>
    <t>Предложение о размере цен (тарифов) на электрическую энергию (мощность),</t>
  </si>
  <si>
    <t>о размере цен (тарифов) на электрическую энергию (мощность),</t>
  </si>
  <si>
    <t>Цена КОМ &lt;****&gt;</t>
  </si>
  <si>
    <t>&lt;**&gt; Показатель в целом по юридическому лицу на основании данных бухгалтерской отчетности (Форма № 2)</t>
  </si>
  <si>
    <t>&lt;****&gt; Для фактического и базового периода указаны цены (тарифы) на электрическую энергию и мощность, производимые с использованием генерирующих объектов, поставляющих мощность в вынужденном режиме</t>
  </si>
  <si>
    <t>цена на электрическую энергию &lt;****&gt;</t>
  </si>
  <si>
    <t>цена на генерирующую мощность &lt;****&gt;</t>
  </si>
  <si>
    <t>&lt;****&gt;  Для генерирующих объектов, вновь введенных в эксплуатацию, устанавливаются регулируемые цены (тарифы) на мощность, оплачиваемую по регулируемым договорам, на уровне цены (тарифа) на мощность, определенной по итогам конкурентного отбора мощности, в соответствии с пунктом 45 «Основ ценообразования в области регулируемых цен (тарифов) в электроэнергетике»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</si>
</sst>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р_._-;\-* #,##0.00_р_._-;_-* &quot;-&quot;??_р_._-;_-@_-"/>
    <numFmt numFmtId="164" formatCode="_-* #,##0.00[$€-1]_-;\-* #,##0.00[$€-1]_-;_-* &quot;-&quot;??[$€-1]_-"/>
    <numFmt numFmtId="165" formatCode="&quot;$&quot;#,##0_);[Red]\(&quot;$&quot;#,##0\)"/>
    <numFmt numFmtId="166" formatCode="#,##0_ ;\-#,##0\ "/>
  </numFmts>
  <fonts count="36">
    <font>
      <sz val="11"/>
      <color theme="1"/>
      <name val="Calibri"/>
      <family val="2"/>
      <charset val="204"/>
      <scheme val="minor"/>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s>
  <fills count="1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
      <patternFill patternType="solid">
        <fgColor rgb="FFFFFF00"/>
        <bgColor indexed="64"/>
      </patternFill>
    </fill>
  </fills>
  <borders count="32">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67">
    <xf numFmtId="0" fontId="0" fillId="0" borderId="0"/>
    <xf numFmtId="0" fontId="1" fillId="0" borderId="0"/>
    <xf numFmtId="4" fontId="3" fillId="2" borderId="0" applyBorder="0">
      <alignment horizontal="right"/>
    </xf>
    <xf numFmtId="49" fontId="3" fillId="0" borderId="0" applyBorder="0">
      <alignment vertical="top"/>
    </xf>
    <xf numFmtId="0" fontId="4" fillId="3" borderId="1" applyNumberFormat="0" applyFont="0" applyFill="0" applyAlignment="0" applyProtection="0">
      <alignment horizontal="center" vertical="center" wrapText="1"/>
    </xf>
    <xf numFmtId="0" fontId="7" fillId="0" borderId="0"/>
    <xf numFmtId="164" fontId="7" fillId="0" borderId="0"/>
    <xf numFmtId="0" fontId="8" fillId="0" borderId="0"/>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0" fontId="10" fillId="0" borderId="2" applyNumberFormat="0" applyAlignment="0">
      <protection locked="0"/>
    </xf>
    <xf numFmtId="165" fontId="11" fillId="0" borderId="0" applyFont="0" applyFill="0" applyBorder="0" applyAlignment="0" applyProtection="0"/>
    <xf numFmtId="0" fontId="12" fillId="0" borderId="0" applyFill="0" applyBorder="0" applyProtection="0">
      <alignment vertical="center"/>
    </xf>
    <xf numFmtId="0" fontId="13" fillId="0" borderId="0" applyNumberFormat="0" applyFill="0" applyBorder="0" applyAlignment="0" applyProtection="0">
      <alignment vertical="top"/>
      <protection locked="0"/>
    </xf>
    <xf numFmtId="0" fontId="10" fillId="5" borderId="2" applyNumberFormat="0" applyAlignment="0"/>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xf numFmtId="0" fontId="12" fillId="0" borderId="0" applyFill="0" applyBorder="0" applyProtection="0">
      <alignment vertical="center"/>
    </xf>
    <xf numFmtId="0" fontId="12" fillId="0" borderId="0" applyFill="0" applyBorder="0" applyProtection="0">
      <alignment vertical="center"/>
    </xf>
    <xf numFmtId="49" fontId="17" fillId="6" borderId="3" applyNumberFormat="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7" borderId="1" applyNumberFormat="0" applyFont="0" applyAlignment="0" applyProtection="0">
      <alignment horizontal="center" vertical="center" wrapText="1"/>
    </xf>
    <xf numFmtId="0" fontId="22" fillId="0" borderId="0" applyBorder="0">
      <alignment horizontal="center" vertical="center" wrapText="1"/>
    </xf>
    <xf numFmtId="0" fontId="4" fillId="0" borderId="4" applyBorder="0">
      <alignment horizontal="center" vertical="center" wrapText="1"/>
    </xf>
    <xf numFmtId="4" fontId="3" fillId="4" borderId="5" applyBorder="0">
      <alignment horizontal="right"/>
    </xf>
    <xf numFmtId="4" fontId="2" fillId="3" borderId="6">
      <alignment horizontal="right" vertical="center"/>
      <protection locked="0"/>
    </xf>
    <xf numFmtId="49" fontId="3" fillId="0" borderId="0" applyBorder="0">
      <alignment vertical="top"/>
    </xf>
    <xf numFmtId="0" fontId="5" fillId="0" borderId="0"/>
    <xf numFmtId="0" fontId="5" fillId="0" borderId="0"/>
    <xf numFmtId="0" fontId="5" fillId="0" borderId="0"/>
    <xf numFmtId="0" fontId="6" fillId="0" borderId="0"/>
    <xf numFmtId="0" fontId="23" fillId="7" borderId="0" applyNumberFormat="0" applyBorder="0" applyAlignment="0">
      <alignment horizontal="left" vertical="center"/>
    </xf>
    <xf numFmtId="49" fontId="3" fillId="0" borderId="0" applyBorder="0">
      <alignment vertical="top"/>
    </xf>
    <xf numFmtId="0" fontId="1" fillId="0" borderId="0"/>
    <xf numFmtId="0" fontId="3" fillId="0" borderId="0" applyNumberFormat="0" applyFont="0" applyAlignment="0" applyProtection="0">
      <alignment horizontal="left" vertical="center"/>
    </xf>
    <xf numFmtId="0" fontId="1" fillId="0" borderId="0"/>
    <xf numFmtId="49" fontId="3" fillId="7" borderId="0" applyBorder="0">
      <alignment vertical="top"/>
    </xf>
    <xf numFmtId="49" fontId="3" fillId="0" borderId="0" applyBorder="0">
      <alignment vertical="top"/>
    </xf>
    <xf numFmtId="0" fontId="1" fillId="0" borderId="0"/>
    <xf numFmtId="0" fontId="24" fillId="8" borderId="6" applyNumberFormat="0" applyAlignment="0">
      <alignment horizontal="center" vertical="center"/>
    </xf>
    <xf numFmtId="9" fontId="1" fillId="0" borderId="0" applyFont="0" applyFill="0" applyBorder="0" applyAlignment="0" applyProtection="0"/>
    <xf numFmtId="0" fontId="7" fillId="0" borderId="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 fillId="2" borderId="0" applyFont="0" applyBorder="0">
      <alignment horizontal="right"/>
    </xf>
    <xf numFmtId="4" fontId="3" fillId="2" borderId="0" applyBorder="0">
      <alignment horizontal="right"/>
    </xf>
    <xf numFmtId="4" fontId="3" fillId="9" borderId="7" applyBorder="0">
      <alignment horizontal="right"/>
    </xf>
    <xf numFmtId="4" fontId="3" fillId="10" borderId="6" applyAlignment="0">
      <alignment vertical="center"/>
    </xf>
    <xf numFmtId="0" fontId="24" fillId="9" borderId="8" applyAlignment="0">
      <alignment horizontal="center" vertical="center" wrapText="1"/>
    </xf>
    <xf numFmtId="0" fontId="25" fillId="0" borderId="0" applyNumberFormat="0" applyFill="0" applyBorder="0" applyAlignment="0" applyProtection="0"/>
    <xf numFmtId="4" fontId="3" fillId="2" borderId="5" applyFont="0" applyBorder="0">
      <alignment horizontal="right"/>
    </xf>
  </cellStyleXfs>
  <cellXfs count="104">
    <xf numFmtId="0" fontId="0" fillId="0" borderId="0" xfId="0"/>
    <xf numFmtId="0" fontId="26"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right" vertical="center" wrapText="1"/>
    </xf>
    <xf numFmtId="0" fontId="27"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Fill="1" applyAlignment="1">
      <alignment horizontal="center" vertical="center" wrapText="1"/>
    </xf>
    <xf numFmtId="0" fontId="26" fillId="0" borderId="9" xfId="0" applyFont="1" applyFill="1" applyBorder="1" applyAlignment="1">
      <alignment vertical="center" wrapText="1"/>
    </xf>
    <xf numFmtId="0" fontId="26" fillId="0" borderId="9" xfId="0" applyFont="1" applyBorder="1" applyAlignment="1">
      <alignment horizontal="center" vertical="center" wrapText="1"/>
    </xf>
    <xf numFmtId="0" fontId="26" fillId="0" borderId="9" xfId="0" applyFont="1" applyFill="1" applyBorder="1" applyAlignment="1">
      <alignment horizontal="center" vertical="center" wrapText="1"/>
    </xf>
    <xf numFmtId="0" fontId="26" fillId="0" borderId="0" xfId="0" applyFont="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6" fillId="0" borderId="9" xfId="0" applyFont="1" applyBorder="1" applyAlignment="1">
      <alignment vertical="center"/>
    </xf>
    <xf numFmtId="0" fontId="29" fillId="0" borderId="0" xfId="0" applyFont="1" applyAlignment="1">
      <alignment vertical="center"/>
    </xf>
    <xf numFmtId="0" fontId="28" fillId="0" borderId="26" xfId="0" applyFont="1" applyBorder="1" applyAlignment="1">
      <alignment horizontal="center" vertical="center"/>
    </xf>
    <xf numFmtId="0" fontId="28" fillId="0" borderId="27" xfId="0" applyFont="1" applyBorder="1" applyAlignment="1">
      <alignment horizontal="left" vertical="center" wrapText="1"/>
    </xf>
    <xf numFmtId="0" fontId="30" fillId="0" borderId="0" xfId="65" quotePrefix="1" applyFont="1" applyAlignment="1">
      <alignment vertical="center"/>
    </xf>
    <xf numFmtId="0" fontId="29" fillId="0" borderId="0" xfId="0" applyFont="1" applyAlignment="1">
      <alignment horizontal="center" vertical="center" wrapText="1"/>
    </xf>
    <xf numFmtId="0" fontId="3" fillId="0" borderId="9"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9" xfId="0" applyFont="1" applyFill="1" applyBorder="1" applyAlignment="1">
      <alignment vertical="center" wrapText="1"/>
    </xf>
    <xf numFmtId="0" fontId="32" fillId="0" borderId="0" xfId="65" applyFont="1" applyAlignment="1">
      <alignment vertical="center"/>
    </xf>
    <xf numFmtId="0" fontId="27"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center" vertical="center"/>
    </xf>
    <xf numFmtId="49" fontId="26" fillId="0" borderId="9" xfId="0" applyNumberFormat="1" applyFont="1" applyBorder="1" applyAlignment="1">
      <alignment vertical="center" wrapText="1"/>
    </xf>
    <xf numFmtId="4" fontId="26" fillId="0" borderId="9" xfId="0" applyNumberFormat="1" applyFont="1" applyFill="1" applyBorder="1" applyAlignment="1">
      <alignment horizontal="center" vertical="center"/>
    </xf>
    <xf numFmtId="0" fontId="26" fillId="0" borderId="9" xfId="0" applyFont="1" applyFill="1" applyBorder="1" applyAlignment="1">
      <alignment horizontal="center" vertical="center" wrapText="1"/>
    </xf>
    <xf numFmtId="10" fontId="10" fillId="0" borderId="9" xfId="0" applyNumberFormat="1"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horizontal="right" vertical="center"/>
    </xf>
    <xf numFmtId="0" fontId="27"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9" xfId="0" applyFont="1" applyFill="1" applyBorder="1" applyAlignment="1">
      <alignment horizontal="left" vertical="center" wrapText="1"/>
    </xf>
    <xf numFmtId="0" fontId="26" fillId="0" borderId="9" xfId="0" applyFont="1" applyFill="1" applyBorder="1" applyAlignment="1">
      <alignment horizontal="left" vertical="center" wrapText="1" indent="2"/>
    </xf>
    <xf numFmtId="16" fontId="26" fillId="0" borderId="9" xfId="0" applyNumberFormat="1" applyFont="1" applyFill="1" applyBorder="1" applyAlignment="1">
      <alignment horizontal="center" vertical="center"/>
    </xf>
    <xf numFmtId="4" fontId="26" fillId="11" borderId="9" xfId="0" applyNumberFormat="1" applyFont="1" applyFill="1" applyBorder="1" applyAlignment="1">
      <alignment horizontal="center" vertical="center"/>
    </xf>
    <xf numFmtId="43" fontId="26" fillId="11" borderId="9" xfId="0" applyNumberFormat="1" applyFont="1" applyFill="1" applyBorder="1" applyAlignment="1">
      <alignment horizontal="center" vertical="center" wrapText="1"/>
    </xf>
    <xf numFmtId="0" fontId="26" fillId="0" borderId="29" xfId="0" applyFont="1" applyFill="1" applyBorder="1" applyAlignment="1">
      <alignment horizontal="right" vertical="center" wrapText="1"/>
    </xf>
    <xf numFmtId="0" fontId="26" fillId="0" borderId="30" xfId="0" applyFont="1" applyBorder="1" applyAlignment="1">
      <alignment horizontal="left" vertical="center" wrapText="1"/>
    </xf>
    <xf numFmtId="0" fontId="26" fillId="11" borderId="9" xfId="0" applyFont="1" applyFill="1" applyBorder="1" applyAlignment="1">
      <alignment vertical="center"/>
    </xf>
    <xf numFmtId="0" fontId="26" fillId="0" borderId="29" xfId="0" applyFont="1" applyFill="1" applyBorder="1" applyAlignment="1">
      <alignment horizontal="left" vertical="center" wrapText="1" indent="2"/>
    </xf>
    <xf numFmtId="0" fontId="26" fillId="0" borderId="9" xfId="0" applyFont="1" applyFill="1" applyBorder="1" applyAlignment="1">
      <alignment horizontal="left" vertical="center" wrapText="1" indent="1"/>
    </xf>
    <xf numFmtId="4" fontId="26" fillId="0" borderId="0" xfId="0" applyNumberFormat="1" applyFont="1" applyFill="1" applyAlignment="1">
      <alignment vertical="center"/>
    </xf>
    <xf numFmtId="0" fontId="26" fillId="0" borderId="0" xfId="0" applyFont="1" applyAlignment="1">
      <alignment horizontal="left" vertical="center"/>
    </xf>
    <xf numFmtId="0" fontId="27" fillId="0" borderId="0" xfId="0" applyFont="1" applyFill="1" applyAlignment="1">
      <alignment horizontal="center" vertical="center"/>
    </xf>
    <xf numFmtId="0" fontId="26" fillId="0" borderId="9" xfId="0" applyFont="1" applyFill="1" applyBorder="1" applyAlignment="1">
      <alignment horizontal="center" vertical="center" wrapText="1"/>
    </xf>
    <xf numFmtId="0" fontId="26" fillId="0" borderId="9" xfId="0" applyFont="1" applyBorder="1" applyAlignment="1">
      <alignment horizontal="center" vertical="center" wrapText="1"/>
    </xf>
    <xf numFmtId="166" fontId="10"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6" fillId="0" borderId="9"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0" xfId="0" applyFont="1" applyAlignment="1">
      <alignment horizontal="left" vertical="center"/>
    </xf>
    <xf numFmtId="4" fontId="26" fillId="12" borderId="9" xfId="0" applyNumberFormat="1" applyFont="1" applyFill="1" applyBorder="1" applyAlignment="1">
      <alignment horizontal="center" vertical="center"/>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7"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Fill="1" applyAlignment="1">
      <alignment horizontal="center" vertical="center" wrapText="1"/>
    </xf>
    <xf numFmtId="0" fontId="28" fillId="0" borderId="17" xfId="0" applyFont="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8" fillId="0" borderId="18" xfId="0" applyFont="1" applyBorder="1" applyAlignment="1">
      <alignment vertical="center" wrapText="1"/>
    </xf>
    <xf numFmtId="0" fontId="29" fillId="0" borderId="9" xfId="0" applyFont="1" applyBorder="1" applyAlignment="1">
      <alignment vertical="center" wrapText="1"/>
    </xf>
    <xf numFmtId="0" fontId="29" fillId="0" borderId="22" xfId="0" applyFont="1" applyBorder="1" applyAlignment="1">
      <alignment vertical="center" wrapText="1"/>
    </xf>
    <xf numFmtId="0" fontId="28" fillId="0" borderId="16" xfId="0" applyFont="1" applyBorder="1" applyAlignment="1">
      <alignment horizontal="left" vertical="center" wrapText="1"/>
    </xf>
    <xf numFmtId="0" fontId="28" fillId="0" borderId="9" xfId="0" applyFont="1" applyBorder="1" applyAlignment="1">
      <alignment horizontal="left" vertical="center" wrapText="1"/>
    </xf>
    <xf numFmtId="0" fontId="28" fillId="0" borderId="22" xfId="0" applyFont="1" applyBorder="1" applyAlignment="1">
      <alignment horizontal="left" vertical="center" wrapText="1"/>
    </xf>
    <xf numFmtId="0" fontId="28" fillId="0" borderId="24" xfId="0" applyFont="1" applyBorder="1" applyAlignment="1">
      <alignment horizontal="center" vertical="center"/>
    </xf>
    <xf numFmtId="0" fontId="28" fillId="0" borderId="19" xfId="0" applyFont="1" applyBorder="1" applyAlignment="1">
      <alignment horizontal="center" vertical="center"/>
    </xf>
    <xf numFmtId="0" fontId="29" fillId="0" borderId="19" xfId="0" applyFont="1" applyBorder="1" applyAlignment="1">
      <alignment vertical="center"/>
    </xf>
    <xf numFmtId="0" fontId="29" fillId="0" borderId="21" xfId="0" applyFont="1" applyBorder="1" applyAlignment="1">
      <alignment vertical="center"/>
    </xf>
    <xf numFmtId="0" fontId="27" fillId="0" borderId="0" xfId="0" applyFont="1" applyBorder="1" applyAlignment="1">
      <alignment horizontal="center" vertical="center"/>
    </xf>
    <xf numFmtId="0" fontId="33" fillId="0" borderId="0" xfId="0" applyFont="1" applyBorder="1" applyAlignment="1">
      <alignment horizontal="center" vertical="center" wrapText="1"/>
    </xf>
    <xf numFmtId="0" fontId="27" fillId="0" borderId="0" xfId="0" applyFont="1" applyAlignment="1">
      <alignment horizontal="center" vertical="center"/>
    </xf>
    <xf numFmtId="0" fontId="26" fillId="0" borderId="0" xfId="0" applyFont="1" applyFill="1" applyAlignment="1">
      <alignment horizontal="left" vertical="center"/>
    </xf>
    <xf numFmtId="0" fontId="27" fillId="0" borderId="0" xfId="0" applyFont="1" applyFill="1" applyAlignment="1">
      <alignment horizontal="center" vertical="center"/>
    </xf>
    <xf numFmtId="0" fontId="26" fillId="0" borderId="9" xfId="0" applyFont="1" applyFill="1" applyBorder="1" applyAlignment="1">
      <alignment horizontal="center" vertical="center" wrapText="1"/>
    </xf>
    <xf numFmtId="4" fontId="26" fillId="0" borderId="29" xfId="0" applyNumberFormat="1" applyFont="1" applyFill="1" applyBorder="1" applyAlignment="1">
      <alignment horizontal="center" vertical="center"/>
    </xf>
    <xf numFmtId="0" fontId="26" fillId="0" borderId="30" xfId="0" applyFont="1" applyFill="1" applyBorder="1" applyAlignment="1">
      <alignment horizontal="center" vertical="center"/>
    </xf>
    <xf numFmtId="0" fontId="27" fillId="0" borderId="29"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0" xfId="0" applyFont="1" applyBorder="1" applyAlignment="1">
      <alignment horizontal="center" vertical="center" wrapText="1"/>
    </xf>
    <xf numFmtId="4" fontId="26" fillId="0" borderId="30" xfId="0" applyNumberFormat="1" applyFont="1" applyFill="1" applyBorder="1" applyAlignment="1">
      <alignment horizontal="center" vertical="center"/>
    </xf>
    <xf numFmtId="0" fontId="26" fillId="0" borderId="9" xfId="0" applyFont="1" applyBorder="1" applyAlignment="1">
      <alignment horizontal="center" vertical="center" wrapText="1"/>
    </xf>
    <xf numFmtId="0" fontId="26" fillId="11" borderId="29" xfId="0" applyFont="1" applyFill="1" applyBorder="1" applyAlignment="1">
      <alignment horizontal="center" vertical="center"/>
    </xf>
    <xf numFmtId="0" fontId="26" fillId="11" borderId="30" xfId="0" applyFont="1" applyFill="1" applyBorder="1" applyAlignment="1">
      <alignment horizontal="center" vertical="center"/>
    </xf>
    <xf numFmtId="4" fontId="26" fillId="11" borderId="29" xfId="0" applyNumberFormat="1" applyFont="1" applyFill="1" applyBorder="1" applyAlignment="1">
      <alignment horizontal="center" vertical="center"/>
    </xf>
    <xf numFmtId="4" fontId="26" fillId="11" borderId="30" xfId="0" applyNumberFormat="1" applyFont="1" applyFill="1" applyBorder="1" applyAlignment="1">
      <alignment horizontal="center" vertical="center"/>
    </xf>
    <xf numFmtId="0" fontId="30" fillId="0" borderId="20" xfId="65" applyFont="1" applyBorder="1" applyAlignment="1">
      <alignment vertical="center"/>
    </xf>
    <xf numFmtId="0" fontId="35" fillId="0" borderId="25" xfId="65" applyFont="1" applyBorder="1" applyAlignment="1">
      <alignment vertical="center"/>
    </xf>
    <xf numFmtId="0" fontId="35" fillId="0" borderId="20" xfId="65" applyFont="1" applyBorder="1" applyAlignment="1">
      <alignment vertical="center"/>
    </xf>
    <xf numFmtId="0" fontId="35" fillId="0" borderId="23" xfId="65" applyFont="1" applyBorder="1" applyAlignment="1">
      <alignment vertical="center"/>
    </xf>
    <xf numFmtId="0" fontId="35" fillId="0" borderId="28" xfId="65" applyFont="1" applyBorder="1" applyAlignment="1">
      <alignment vertical="center"/>
    </xf>
    <xf numFmtId="0" fontId="26" fillId="0" borderId="0" xfId="0" applyFont="1" applyFill="1" applyAlignment="1">
      <alignment horizontal="left" vertical="center" wrapText="1"/>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0"/>
  <tableStyles count="0" defaultTableStyle="TableStyleMedium2" defaultPivotStyle="PivotStyleLight16"/>
  <colors>
    <mruColors>
      <color rgb="FF0000FF"/>
      <color rgb="FFCCFFFF"/>
      <color rgb="FFCCFFCC"/>
      <color rgb="FFFFFFCC"/>
      <color rgb="FF99FF33"/>
      <color rgb="FFFFCCFF"/>
      <color rgb="FF66CCFF"/>
      <color rgb="FFFFCC99"/>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63" Type="http://schemas.openxmlformats.org/officeDocument/2006/relationships/externalLink" Target="externalLinks/externalLink26.xml"/><Relationship Id="rId68" Type="http://schemas.openxmlformats.org/officeDocument/2006/relationships/externalLink" Target="externalLinks/externalLink31.xml"/><Relationship Id="rId76" Type="http://schemas.openxmlformats.org/officeDocument/2006/relationships/externalLink" Target="externalLinks/externalLink39.xml"/><Relationship Id="rId7" Type="http://schemas.openxmlformats.org/officeDocument/2006/relationships/worksheet" Target="worksheets/sheet7.xml"/><Relationship Id="rId71"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66" Type="http://schemas.openxmlformats.org/officeDocument/2006/relationships/externalLink" Target="externalLinks/externalLink29.xml"/><Relationship Id="rId74" Type="http://schemas.openxmlformats.org/officeDocument/2006/relationships/externalLink" Target="externalLinks/externalLink37.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externalLink" Target="externalLinks/externalLink23.xml"/><Relationship Id="rId65" Type="http://schemas.openxmlformats.org/officeDocument/2006/relationships/externalLink" Target="externalLinks/externalLink28.xml"/><Relationship Id="rId73" Type="http://schemas.openxmlformats.org/officeDocument/2006/relationships/externalLink" Target="externalLinks/externalLink36.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64" Type="http://schemas.openxmlformats.org/officeDocument/2006/relationships/externalLink" Target="externalLinks/externalLink27.xml"/><Relationship Id="rId69" Type="http://schemas.openxmlformats.org/officeDocument/2006/relationships/externalLink" Target="externalLinks/externalLink32.xml"/><Relationship Id="rId77" Type="http://schemas.openxmlformats.org/officeDocument/2006/relationships/externalLink" Target="externalLinks/externalLink40.xml"/><Relationship Id="rId8" Type="http://schemas.openxmlformats.org/officeDocument/2006/relationships/worksheet" Target="worksheets/sheet8.xml"/><Relationship Id="rId51" Type="http://schemas.openxmlformats.org/officeDocument/2006/relationships/externalLink" Target="externalLinks/externalLink14.xml"/><Relationship Id="rId72" Type="http://schemas.openxmlformats.org/officeDocument/2006/relationships/externalLink" Target="externalLinks/externalLink35.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externalLink" Target="externalLinks/externalLink22.xml"/><Relationship Id="rId67" Type="http://schemas.openxmlformats.org/officeDocument/2006/relationships/externalLink" Target="externalLinks/externalLink30.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externalLink" Target="externalLinks/externalLink25.xml"/><Relationship Id="rId70" Type="http://schemas.openxmlformats.org/officeDocument/2006/relationships/externalLink" Target="externalLinks/externalLink33.xml"/><Relationship Id="rId75"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xdr:col>
      <xdr:colOff>285750</xdr:colOff>
      <xdr:row>28</xdr:row>
      <xdr:rowOff>0</xdr:rowOff>
    </xdr:to>
    <xdr:pic>
      <xdr:nvPicPr>
        <xdr:cNvPr id="2"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xdr:cNvGrpSpPr>
          <a:grpSpLocks/>
        </xdr:cNvGrpSpPr>
      </xdr:nvGrpSpPr>
      <xdr:grpSpPr bwMode="auto">
        <a:xfrm>
          <a:off x="7981950" y="3562350"/>
          <a:ext cx="190500" cy="193675"/>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59;&#1088;&#1072;&#1083;/FORM4.2017(v1.0)%20&#1063;&#1058;&#1069;&#1062;-1&#1073;&#1077;&#1079;%20&#1044;&#1055;&#10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63;&#1077;&#1083;&#1103;&#1073;&#1080;&#1085;&#1089;&#1082;&#1072;&#1103;%20&#1058;&#1069;&#1062;-1%20&#1073;&#1077;&#1079;%20&#1044;&#1055;&#1052;_INDEX.STATION.TSZ.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69;&#1085;&#1077;&#1088;&#1075;&#1086;&#1089;&#1080;&#1089;&#1090;&#1077;&#1084;&#1072;%20&#1059;&#1088;&#1072;&#1083;_2008-2015_2015%20&#1075;&#1086;&#10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58;&#1072;&#1088;&#1080;&#1092;&#1099;%202017%20&#1075;&#1086;&#1076;%20&#1044;&#1054;&#1050;&#1059;&#1052;&#1045;&#1053;&#1058;&#1067;/&#1060;&#1072;&#1082;&#1090;%202015/&#1057;&#1077;&#1073;&#1077;&#1089;&#1090;&#1086;&#1080;&#1084;&#1086;&#1089;&#1090;&#1100;/&#1057;&#1084;&#1077;&#1090;&#1072;%204.6._2015%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48;&#1090;&#1086;&#1075;&#1080;%20&#1087;&#1086;%20&#1090;&#1072;&#1088;&#1080;&#1092;&#1072;&#1084;/&#1058;&#1072;&#1088;&#1080;&#1092;&#1099;%202016-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58;&#1072;&#1088;&#1080;&#1092;&#1085;&#1099;&#1077;%20&#1088;&#1077;&#1096;&#1077;&#1085;&#1080;&#1103;/&#1058;&#1072;&#1088;&#1080;&#1092;&#1085;&#1099;&#1077;%20&#1088;&#1077;&#1096;&#1077;&#1085;&#1080;&#1103;_&#1058;&#1069;%20&#1080;%20&#1058;&#105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58;&#1072;&#1088;&#1080;&#1092;&#1099;%202017%20&#1075;&#1086;&#1076;%20&#1044;&#1054;&#1050;&#1059;&#1052;&#1045;&#1053;&#1058;&#1067;/&#1057;&#1084;&#1077;&#1090;&#1072;/&#1056;&#1072;&#1089;&#1095;&#1077;&#1090;%20&#1087;&#1086;%20&#1052;&#1059;_&#1058;&#1050;%20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63;&#1077;&#1083;&#1103;&#1073;&#1080;&#1085;&#1089;&#1082;&#1072;&#1103;%20&#1058;&#1069;&#1062;-1%20(&#1058;&#1043;-10,%20&#1058;&#1043;-11)%20&#1053;&#1042;_INDEX.STATION.TSZ.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59;&#1088;&#1072;&#1083;/FORM4.2017(v1.0)%20&#1063;&#1058;&#1069;&#1062;-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63;&#1077;&#1083;&#1103;&#1073;&#1080;&#1085;&#1089;&#1082;&#1072;&#1103;%20&#1058;&#1069;&#1062;-2_INDEX.STATION.TSZ.201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59;&#1088;&#1072;&#1083;/FORM4.2017(v1.0)_&#1063;&#1058;&#1069;&#1062;-3%20&#1073;&#1077;&#1079;%20&#1044;&#1055;&#105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63;&#1077;&#1083;&#1103;&#1073;&#1080;&#1085;&#1089;&#1082;&#1072;&#1103;%20&#1058;&#1069;&#1062;-3%20&#1073;&#1077;&#1079;%20&#1044;&#1055;&#1052;%20&#1053;&#1042;_INDEX.STATION.TSZ.201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59;&#1088;&#1072;&#1083;/FORM4.2017(v1.0)%20&#1040;&#1058;&#1069;&#1062;%20(&#1058;&#1043;6,7)%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59;&#1088;&#1072;&#1083;/FORM4.2017(v1.0)%20&#1040;&#1058;&#1069;&#1062;%20(&#1058;&#1043;1,2,3,5)%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40;&#1088;&#1075;&#1072;&#1103;&#1096;&#1089;&#1082;&#1072;&#1103;%20&#1058;&#1069;&#1062;%20&#1073;&#1077;&#1079;%20&#1044;&#1055;&#1052;_&#1053;&#1042;_INDEX.STATION.TSZ.201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60;&#1057;&#1058;%202016/&#1042;&#1080;&#1044;/&#1042;%20&#1096;&#1072;&#1073;&#1083;&#1086;&#1085;&#1077;%202016%20&#1075;&#1086;&#1076;&#1072;/&#1054;&#1040;&#1054;%20&#1060;&#1086;&#1088;&#1090;&#1091;&#1084;%20_&#1040;&#1058;&#1069;&#1062;%20&#1073;&#1077;&#1079;%20&#1044;&#1055;&#1052;_&#1053;&#1042;_16_&#1042;(v1.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40;&#1088;&#1075;&#1072;&#1103;&#1096;&#1089;&#1082;&#1072;&#1103;%20&#1058;&#1069;&#1062;%20&#1058;&#1043;-4%20&#1053;&#1042;_INDEX.STATION.TSZ.201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59;&#1088;&#1072;&#1083;/FORM4.2017(v1.0)%20&#1063;&#1058;&#1069;&#1062;-1%20&#1058;&#1043;10-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59;&#1088;&#1072;&#1083;/FORM4.2017_&#1063;&#1058;&#1069;&#1062;-3%20(&#1041;&#1051;3%20)&#1044;&#1055;&#105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63;&#1077;&#1083;&#1103;&#1073;&#1080;&#1085;&#1089;&#1082;&#1072;&#1103;%20&#1058;&#1069;&#1062;-3%20(&#1041;&#1051;%203)%20&#1044;&#1055;&#1052;%20&#1053;&#1042;_INDEX.STATION.TSZ.201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59;&#1088;&#1072;&#1083;/FORM4.2017(v1.0)%20%20&#1063;&#1043;&#1056;&#1069;&#1057;%20&#1073;&#1077;&#1079;%20&#1044;&#1055;&#10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63;&#1077;&#1083;&#1103;&#1073;&#1080;&#1085;&#1089;&#1082;&#1072;&#1103;%20&#1043;&#1056;&#1069;&#1057;%20&#1073;&#1077;&#1079;%20&#1044;&#1055;&#1052;_INDEX.STATION.TSZ.201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59;&#1088;&#1072;&#1083;/FORM4.2017%20&#1063;&#1043;&#1056;&#1069;&#1057;%20&#1055;&#1043;&#1059;-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63;&#1077;&#1083;&#1103;&#1073;&#1080;&#1085;&#1089;&#1082;&#1072;&#1103;%20&#1043;&#1056;&#1069;&#1057;%20&#1041;&#1051;-1%20&#1044;&#1055;&#1052;_%20INDEX.STATION.TSZ.201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63;&#1077;&#1083;&#1103;&#1073;&#1080;&#1085;&#1089;&#1082;&#1072;&#1103;%20&#1043;&#1056;&#1069;&#1057;%20&#1041;&#1051;-2%20&#1044;&#1055;&#1052;_%20INDEX.STATION.TSZ.201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63;&#1077;&#1083;&#1103;&#1073;&#1080;&#1085;&#1089;&#1082;&#1072;&#1103;%20&#1043;&#1056;&#1069;&#1057;%20&#1041;&#1051;-3%20&#1053;&#1042;_%20INDEX.STATION.TSZ.2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47;&#1072;&#1087;&#1072;&#1076;&#1085;&#1072;&#1103;%20&#1057;&#1080;&#1073;&#1080;&#1088;&#1100;/FORM4.2017(v1.0)%20-%20&#1058;&#1102;&#1084;&#1077;&#1085;&#1089;&#1082;&#1072;&#1103;%20&#1058;&#1069;&#1062;-1%20&#1076;&#1077;&#1081;&#1089;&#1090;&#107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58;&#1102;&#1084;&#1077;&#1085;&#1089;&#1082;&#1072;&#1103;%20&#1058;&#1069;&#1062;-1%20&#1073;&#1077;&#1079;%20&#1044;&#1055;&#1052;_INDEX.STATION.TSZ.201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69;&#1085;&#1077;&#1088;&#1075;&#1086;&#1089;&#1080;&#1089;&#1090;&#1077;&#1084;&#1072;%20&#1047;&#1057;_2008-2015_2015%20&#1075;&#1086;&#107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47;&#1072;&#1087;&#1072;&#1076;&#1085;&#1072;&#1103;%20&#1057;&#1080;&#1073;&#1080;&#1088;&#1100;/FORM4.2017(v1.0)%20-%20&#1058;&#1102;&#1084;&#1077;&#1085;&#1089;&#1082;&#1072;&#1103;%20&#1058;&#1069;&#1062;-1%20&#1055;&#1043;&#1059;-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58;&#1102;&#1084;&#1077;&#1085;&#1089;&#1082;&#1072;&#1103;%20&#1058;&#1069;&#1062;-1%20&#1041;&#1051;-2%20&#1044;&#1055;&#1052;_%20INDEX.STATION.TSZ.201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47;&#1072;&#1087;&#1072;&#1076;&#1085;&#1072;&#1103;%20&#1057;&#1080;&#1073;&#1080;&#1088;&#1100;/FORM4.2017_&#1058;&#1102;&#1084;&#1077;&#1085;&#1089;&#1082;&#1072;&#1103;%20&#1058;&#1069;&#1062;-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58;&#1102;&#1084;&#1077;&#1085;&#1089;&#1082;&#1072;&#1103;%20&#1058;&#1069;&#1062;-2_INDEX.STATION.TSZ.201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47;&#1072;&#1087;&#1072;&#1076;&#1085;&#1072;&#1103;%20&#1057;&#1080;&#1073;&#1080;&#1088;&#1100;/FORM4.2017_&#1053;&#1043;&#1056;&#1069;&#1057;%20&#1041;&#1051;-1%20&#1044;&#1055;&#105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53;&#1103;&#1075;&#1072;&#1085;&#1089;&#1082;&#1072;&#1103;%20&#1043;&#1056;&#1069;&#1057;%20&#1041;&#1051;-1%20&#1044;&#1055;&#1052;_INDEX.STATION.TSZ.201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47;&#1072;&#1087;&#1072;&#1076;&#1085;&#1072;&#1103;%20&#1057;&#1080;&#1073;&#1080;&#1088;&#1100;/FORM4.2017_&#1053;&#1043;&#1056;&#1069;&#1057;%20&#1041;&#1051;-2%20&#1044;&#1055;&#105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53;&#1103;&#1075;&#1072;&#1085;&#1089;&#1082;&#1072;&#1103;%20&#1043;&#1056;&#1069;&#1057;%20&#1041;&#1051;-2%20&#1044;&#1055;&#1052;_INDEX.STATION.TSZ.201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47;&#1072;&#1087;&#1072;&#1076;&#1085;&#1072;&#1103;%20&#1057;&#1080;&#1073;&#1080;&#1088;&#1100;/FORM4.2017_&#1053;&#1043;&#1056;&#1069;&#1057;%20&#1041;&#1051;-3%20&#1044;&#1055;&#105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OTO/&#1060;&#1057;&#1058;%202017/&#1056;&#1044;/&#1042;%20&#1096;&#1072;&#1073;&#1083;&#1086;&#1085;&#1077;%202017/2017_&#1053;&#1103;&#1075;&#1072;&#1085;&#1089;&#1082;&#1072;&#1103;%20&#1043;&#1056;&#1069;&#1057;%20&#1041;&#1051;-3%20&#1044;&#1055;&#1052;_INDEX.STATION.TSZ.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69.833333333333329</v>
          </cell>
        </row>
        <row r="12">
          <cell r="H12">
            <v>32.993333333333332</v>
          </cell>
        </row>
        <row r="14">
          <cell r="H14">
            <v>3.6267358444273774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ow r="14">
          <cell r="E14" t="str">
            <v>Челябинская ТЭЦ-1 без ДПМ/НВ</v>
          </cell>
        </row>
      </sheetData>
      <sheetData sheetId="6" refreshError="1"/>
      <sheetData sheetId="7">
        <row r="12">
          <cell r="K12">
            <v>109.65</v>
          </cell>
        </row>
      </sheetData>
      <sheetData sheetId="8" refreshError="1"/>
      <sheetData sheetId="9">
        <row r="11">
          <cell r="I11">
            <v>54</v>
          </cell>
          <cell r="L11">
            <v>50</v>
          </cell>
        </row>
        <row r="12">
          <cell r="I12">
            <v>17.767499999999998</v>
          </cell>
          <cell r="L12">
            <v>23.994893078232291</v>
          </cell>
        </row>
        <row r="13">
          <cell r="I13">
            <v>272.00400000000002</v>
          </cell>
          <cell r="L13">
            <v>263.91600000000005</v>
          </cell>
        </row>
        <row r="15">
          <cell r="I15">
            <v>229.81700000000001</v>
          </cell>
          <cell r="L15">
            <v>209.59594226720537</v>
          </cell>
        </row>
        <row r="16">
          <cell r="I16">
            <v>509.798</v>
          </cell>
          <cell r="L16">
            <v>560.35900000000004</v>
          </cell>
        </row>
        <row r="17">
          <cell r="I17">
            <v>505.46800000000002</v>
          </cell>
          <cell r="L17">
            <v>558.28899999999999</v>
          </cell>
        </row>
        <row r="20">
          <cell r="L20">
            <v>584.62553423836084</v>
          </cell>
        </row>
        <row r="21">
          <cell r="L21">
            <v>663314.40006954537</v>
          </cell>
        </row>
        <row r="31">
          <cell r="I31">
            <v>364550.76197994058</v>
          </cell>
          <cell r="L31">
            <v>420105.03654569696</v>
          </cell>
        </row>
        <row r="32">
          <cell r="I32">
            <v>119206.35924010635</v>
          </cell>
          <cell r="L32">
            <v>121059.97449809988</v>
          </cell>
        </row>
        <row r="33">
          <cell r="I33">
            <v>245344.40273983422</v>
          </cell>
          <cell r="L33">
            <v>299045.06204759708</v>
          </cell>
        </row>
        <row r="43">
          <cell r="G43">
            <v>120739.51926332562</v>
          </cell>
          <cell r="H43">
            <v>134023.67850279631</v>
          </cell>
          <cell r="I43">
            <v>254763.19776612194</v>
          </cell>
          <cell r="J43">
            <v>122535.13972215758</v>
          </cell>
          <cell r="K43">
            <v>190993.89728304645</v>
          </cell>
          <cell r="L43">
            <v>313529.03700520401</v>
          </cell>
        </row>
      </sheetData>
      <sheetData sheetId="10" refreshError="1"/>
      <sheetData sheetId="11" refreshError="1">
        <row r="181">
          <cell r="G181">
            <v>577.58739596096484</v>
          </cell>
        </row>
      </sheetData>
      <sheetData sheetId="12" refreshError="1">
        <row r="181">
          <cell r="G181">
            <v>518.70122419188465</v>
          </cell>
        </row>
      </sheetData>
      <sheetData sheetId="13" refreshError="1">
        <row r="181">
          <cell r="G181">
            <v>498.83841272773225</v>
          </cell>
        </row>
      </sheetData>
      <sheetData sheetId="14" refreshError="1"/>
      <sheetData sheetId="15" refreshError="1"/>
      <sheetData sheetId="16">
        <row r="24">
          <cell r="L24">
            <v>178.80000000000004</v>
          </cell>
          <cell r="M24">
            <v>178.79999999999998</v>
          </cell>
        </row>
        <row r="28">
          <cell r="L28">
            <v>167.6</v>
          </cell>
          <cell r="M28">
            <v>167.6</v>
          </cell>
        </row>
      </sheetData>
      <sheetData sheetId="17" refreshError="1"/>
      <sheetData sheetId="18" refreshError="1"/>
      <sheetData sheetId="19" refreshError="1"/>
      <sheetData sheetId="20">
        <row r="15">
          <cell r="G15">
            <v>2.2274519487219786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Ice_2"/>
      <sheetName val="Ice_3"/>
      <sheetName val="Ice_4"/>
      <sheetName val="Ice_5"/>
      <sheetName val="Ice_6"/>
      <sheetName val="Ice_7"/>
      <sheetName val="Ice_8"/>
      <sheetName val="Ice_9"/>
      <sheetName val="Ice_10"/>
      <sheetName val="Ice_11"/>
      <sheetName val="Ice_12"/>
      <sheetName val="Ice_13"/>
      <sheetName val="Ice_14"/>
      <sheetName val="ЧТЭЦ-1"/>
      <sheetName val="ЧТЭЦ-1 действ"/>
      <sheetName val="ЧТЭЦ-1 нов"/>
      <sheetName val="ЧТЭЦ-2"/>
      <sheetName val="ЧТЭЦ-3"/>
      <sheetName val="ЧТЭЦ-3 действ"/>
      <sheetName val="ЧТЭЦ-3 нов"/>
      <sheetName val="ЧГРЭС"/>
      <sheetName val="ЧГРЭС действ"/>
      <sheetName val="ЧГРЭС Б1"/>
      <sheetName val="Челябинск"/>
      <sheetName val="АТЭЦ"/>
      <sheetName val="Челябинская область"/>
      <sheetName val="ЧГРЭС БЛ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4">
          <cell r="L34">
            <v>1803.9670000000001</v>
          </cell>
        </row>
      </sheetData>
      <sheetData sheetId="15">
        <row r="9">
          <cell r="K9">
            <v>520.25600000000009</v>
          </cell>
          <cell r="N9">
            <v>238.44299999999998</v>
          </cell>
        </row>
        <row r="24">
          <cell r="N24">
            <v>207.31352199999995</v>
          </cell>
          <cell r="V24">
            <v>30.317259999999997</v>
          </cell>
          <cell r="AD24">
            <v>24.969311000000001</v>
          </cell>
          <cell r="AL24">
            <v>22.974341999999996</v>
          </cell>
          <cell r="AX24">
            <v>17.296700999999999</v>
          </cell>
          <cell r="BF24">
            <v>8.9529999999999994</v>
          </cell>
          <cell r="BN24">
            <v>6.4020000000000001</v>
          </cell>
          <cell r="BZ24">
            <v>8.0569999999999986</v>
          </cell>
          <cell r="CH24">
            <v>10.872999999999999</v>
          </cell>
          <cell r="CP24">
            <v>9.1050000000000004</v>
          </cell>
          <cell r="DB24">
            <v>18.083727</v>
          </cell>
          <cell r="DJ24">
            <v>26.105325999999998</v>
          </cell>
          <cell r="DR24">
            <v>24.176855</v>
          </cell>
        </row>
        <row r="25">
          <cell r="N25">
            <v>377.62900000000002</v>
          </cell>
        </row>
        <row r="28">
          <cell r="N28">
            <v>375.56200000000001</v>
          </cell>
        </row>
        <row r="30">
          <cell r="N30">
            <v>197.61597974044309</v>
          </cell>
        </row>
        <row r="35">
          <cell r="N35">
            <v>183.51874458792929</v>
          </cell>
        </row>
        <row r="170">
          <cell r="N170">
            <v>362993.57603999996</v>
          </cell>
        </row>
        <row r="186">
          <cell r="N186">
            <v>135834.12551675006</v>
          </cell>
          <cell r="V186">
            <v>18343.932953313953</v>
          </cell>
          <cell r="AD186">
            <v>14774.144083626617</v>
          </cell>
          <cell r="AL186">
            <v>13899.44130727365</v>
          </cell>
          <cell r="AX186">
            <v>10560.519974726634</v>
          </cell>
          <cell r="BF186">
            <v>6803.0395582061956</v>
          </cell>
          <cell r="BN186">
            <v>4600.9397255310632</v>
          </cell>
          <cell r="BZ186">
            <v>6552.5218000000004</v>
          </cell>
          <cell r="CH186">
            <v>8494.3629299999993</v>
          </cell>
          <cell r="CP186">
            <v>7475.2021699999996</v>
          </cell>
          <cell r="DB186">
            <v>11742.926658024493</v>
          </cell>
          <cell r="DJ186">
            <v>16722.81647860715</v>
          </cell>
          <cell r="DR186">
            <v>15864.27787744029</v>
          </cell>
        </row>
      </sheetData>
      <sheetData sheetId="16">
        <row r="9">
          <cell r="N9">
            <v>658.048</v>
          </cell>
        </row>
        <row r="24">
          <cell r="N24">
            <v>608.71659399999987</v>
          </cell>
          <cell r="V24">
            <v>57.878999999999998</v>
          </cell>
          <cell r="AD24">
            <v>55.828999999999994</v>
          </cell>
          <cell r="AL24">
            <v>54.324000000000005</v>
          </cell>
          <cell r="AX24">
            <v>54.082999999999998</v>
          </cell>
          <cell r="BF24">
            <v>45.291375000000002</v>
          </cell>
          <cell r="BN24">
            <v>31.907387999999997</v>
          </cell>
          <cell r="BZ24">
            <v>39.589113000000005</v>
          </cell>
          <cell r="CH24">
            <v>51.756645999999996</v>
          </cell>
          <cell r="CP24">
            <v>46.998072000000001</v>
          </cell>
          <cell r="DB24">
            <v>59.040000000000006</v>
          </cell>
          <cell r="DJ24">
            <v>59.238</v>
          </cell>
          <cell r="DR24">
            <v>52.781000000000006</v>
          </cell>
        </row>
        <row r="25">
          <cell r="N25">
            <v>761.72099999999989</v>
          </cell>
        </row>
        <row r="28">
          <cell r="N28">
            <v>761.53399999999988</v>
          </cell>
        </row>
        <row r="30">
          <cell r="N30">
            <v>239.74643953097848</v>
          </cell>
        </row>
        <row r="35">
          <cell r="N35">
            <v>118.28740444329348</v>
          </cell>
        </row>
        <row r="170">
          <cell r="N170">
            <v>771777.15385000012</v>
          </cell>
        </row>
        <row r="186">
          <cell r="N186">
            <v>477708.14190065546</v>
          </cell>
          <cell r="V186">
            <v>43564.089031250631</v>
          </cell>
          <cell r="AD186">
            <v>42229.185060428179</v>
          </cell>
          <cell r="AL186">
            <v>40751.199257377091</v>
          </cell>
          <cell r="AX186">
            <v>39605.251367774406</v>
          </cell>
          <cell r="BF186">
            <v>34620.882808264956</v>
          </cell>
          <cell r="BN186">
            <v>23114.842516292159</v>
          </cell>
          <cell r="BZ186">
            <v>32392.590563854585</v>
          </cell>
          <cell r="CH186">
            <v>40680.075798626269</v>
          </cell>
          <cell r="CP186">
            <v>38752.962942320803</v>
          </cell>
          <cell r="DB186">
            <v>49425.785342246032</v>
          </cell>
          <cell r="DJ186">
            <v>49247.172658568365</v>
          </cell>
          <cell r="DR186">
            <v>43324.104553651989</v>
          </cell>
        </row>
      </sheetData>
      <sheetData sheetId="17">
        <row r="9">
          <cell r="N9">
            <v>1931.71</v>
          </cell>
        </row>
        <row r="24">
          <cell r="N24">
            <v>1704.481016</v>
          </cell>
          <cell r="V24">
            <v>201.14495199999999</v>
          </cell>
          <cell r="AD24">
            <v>176.74244199999998</v>
          </cell>
          <cell r="AL24">
            <v>163.64572900000002</v>
          </cell>
          <cell r="AX24">
            <v>152.83651600000002</v>
          </cell>
          <cell r="BF24">
            <v>126.80288800000001</v>
          </cell>
          <cell r="BN24">
            <v>104.04247600000001</v>
          </cell>
          <cell r="BZ24">
            <v>138.26363900000001</v>
          </cell>
          <cell r="CH24">
            <v>11.939344</v>
          </cell>
          <cell r="CP24">
            <v>129.981494</v>
          </cell>
          <cell r="DB24">
            <v>149.74244200000001</v>
          </cell>
          <cell r="DJ24">
            <v>163.273179</v>
          </cell>
          <cell r="DR24">
            <v>186.06591500000002</v>
          </cell>
        </row>
        <row r="25">
          <cell r="N25">
            <v>2238.241</v>
          </cell>
        </row>
        <row r="28">
          <cell r="N28">
            <v>2227.5120000000002</v>
          </cell>
        </row>
        <row r="30">
          <cell r="N30">
            <v>271.41424612379615</v>
          </cell>
        </row>
        <row r="35">
          <cell r="N35">
            <v>170.35341591913718</v>
          </cell>
        </row>
        <row r="170">
          <cell r="N170">
            <v>2100447.7867599996</v>
          </cell>
        </row>
        <row r="186">
          <cell r="N186">
            <v>1110423.5236510951</v>
          </cell>
          <cell r="V186">
            <v>141149.68605597754</v>
          </cell>
          <cell r="AD186">
            <v>116762.01231989262</v>
          </cell>
          <cell r="AL186">
            <v>86804.355810261754</v>
          </cell>
          <cell r="AX186">
            <v>97300.744047044776</v>
          </cell>
          <cell r="BF186">
            <v>97795.050580466923</v>
          </cell>
          <cell r="BN186">
            <v>78177.227238420979</v>
          </cell>
          <cell r="BZ186">
            <v>109344.78054734282</v>
          </cell>
          <cell r="CH186">
            <v>14079.918237654723</v>
          </cell>
          <cell r="CP186">
            <v>89960.143628247519</v>
          </cell>
          <cell r="DB186">
            <v>70827.171123600623</v>
          </cell>
          <cell r="DJ186">
            <v>109454.19744412377</v>
          </cell>
          <cell r="DR186">
            <v>98768.236618060953</v>
          </cell>
        </row>
      </sheetData>
      <sheetData sheetId="18"/>
      <sheetData sheetId="19">
        <row r="9">
          <cell r="N9">
            <v>2505.6220000000003</v>
          </cell>
        </row>
        <row r="24">
          <cell r="N24">
            <v>2279.4620009999999</v>
          </cell>
          <cell r="V24">
            <v>232.11429800000002</v>
          </cell>
          <cell r="AD24">
            <v>210.13109600000001</v>
          </cell>
          <cell r="AL24">
            <v>229.92850400000003</v>
          </cell>
          <cell r="AX24">
            <v>216.30914099999998</v>
          </cell>
          <cell r="BF24">
            <v>171.88118400000002</v>
          </cell>
          <cell r="BN24">
            <v>231.06081</v>
          </cell>
          <cell r="BZ24">
            <v>144.05258799999999</v>
          </cell>
          <cell r="CH24">
            <v>152.00116500000004</v>
          </cell>
          <cell r="CP24">
            <v>98.002541999999991</v>
          </cell>
          <cell r="DB24">
            <v>187.40345300000001</v>
          </cell>
          <cell r="DJ24">
            <v>186.66105299999998</v>
          </cell>
          <cell r="DR24">
            <v>219.916167</v>
          </cell>
        </row>
        <row r="25">
          <cell r="N25">
            <v>2158.8620000000001</v>
          </cell>
        </row>
        <row r="28">
          <cell r="N28">
            <v>2140.91</v>
          </cell>
        </row>
        <row r="30">
          <cell r="N30">
            <v>236.49479755454587</v>
          </cell>
        </row>
        <row r="35">
          <cell r="N35">
            <v>165.84570945235933</v>
          </cell>
        </row>
        <row r="170">
          <cell r="N170">
            <v>2839884.7118599997</v>
          </cell>
        </row>
        <row r="186">
          <cell r="N186">
            <v>1703907.0251885932</v>
          </cell>
          <cell r="V186">
            <v>145984.86698529246</v>
          </cell>
          <cell r="AD186">
            <v>134858.17061452009</v>
          </cell>
          <cell r="AL186">
            <v>167616.05623396073</v>
          </cell>
          <cell r="AX186">
            <v>143750.66291401492</v>
          </cell>
          <cell r="BF186">
            <v>159762.63919369286</v>
          </cell>
          <cell r="BN186">
            <v>215913.15533952322</v>
          </cell>
          <cell r="BZ186">
            <v>136536.6261890204</v>
          </cell>
          <cell r="CH186">
            <v>129745.79277462783</v>
          </cell>
          <cell r="CP186">
            <v>84901.413010105738</v>
          </cell>
          <cell r="DB186">
            <v>131270.65810237895</v>
          </cell>
          <cell r="DJ186">
            <v>115399.75106400425</v>
          </cell>
          <cell r="DR186">
            <v>138167.23276745211</v>
          </cell>
        </row>
      </sheetData>
      <sheetData sheetId="20">
        <row r="9">
          <cell r="N9">
            <v>1312.835</v>
          </cell>
        </row>
        <row r="24">
          <cell r="N24">
            <v>1264.51106</v>
          </cell>
          <cell r="V24">
            <v>136.91217099999997</v>
          </cell>
          <cell r="AD24">
            <v>87.870938999999993</v>
          </cell>
          <cell r="AL24">
            <v>141.64373600000002</v>
          </cell>
          <cell r="AX24">
            <v>33.995575000000002</v>
          </cell>
          <cell r="BF24">
            <v>0</v>
          </cell>
          <cell r="BN24">
            <v>0.10722399999999999</v>
          </cell>
          <cell r="BZ24">
            <v>127.898411</v>
          </cell>
          <cell r="CH24">
            <v>132.23934100000002</v>
          </cell>
          <cell r="CP24">
            <v>147.88137</v>
          </cell>
          <cell r="DB24">
            <v>156.02022099999996</v>
          </cell>
          <cell r="DJ24">
            <v>146.35420099999999</v>
          </cell>
          <cell r="DR24">
            <v>153.58787099999998</v>
          </cell>
        </row>
        <row r="25">
          <cell r="N25">
            <v>561.29999999999995</v>
          </cell>
        </row>
        <row r="28">
          <cell r="N28">
            <v>561.29999999999995</v>
          </cell>
        </row>
        <row r="30">
          <cell r="N30">
            <v>231.44684112818518</v>
          </cell>
        </row>
        <row r="35">
          <cell r="N35">
            <v>100.03919472663536</v>
          </cell>
        </row>
        <row r="170">
          <cell r="N170">
            <v>1099925.9225099999</v>
          </cell>
        </row>
        <row r="186">
          <cell r="N186">
            <v>925819.22329637618</v>
          </cell>
          <cell r="V186">
            <v>94995.061473902999</v>
          </cell>
          <cell r="AD186">
            <v>60237.748631633825</v>
          </cell>
          <cell r="AL186">
            <v>95628.572601454725</v>
          </cell>
          <cell r="AX186">
            <v>23423.510016275486</v>
          </cell>
          <cell r="BF186">
            <v>0</v>
          </cell>
          <cell r="BN186">
            <v>409.93133999999998</v>
          </cell>
          <cell r="BZ186">
            <v>103105.452334576</v>
          </cell>
          <cell r="CH186">
            <v>110194.71248601619</v>
          </cell>
          <cell r="CP186">
            <v>116476.30010131928</v>
          </cell>
          <cell r="DB186">
            <v>115366.17424669128</v>
          </cell>
          <cell r="DJ186">
            <v>99039.775073576544</v>
          </cell>
          <cell r="DR186">
            <v>106941.98499092981</v>
          </cell>
        </row>
      </sheetData>
      <sheetData sheetId="21">
        <row r="24">
          <cell r="V24">
            <v>38.561991999999996</v>
          </cell>
        </row>
      </sheetData>
      <sheetData sheetId="22">
        <row r="9">
          <cell r="N9">
            <v>269.67399999999998</v>
          </cell>
        </row>
        <row r="24">
          <cell r="N24">
            <v>187.64487699999995</v>
          </cell>
          <cell r="V24">
            <v>38.561991999999996</v>
          </cell>
          <cell r="AD24">
            <v>30.570599000000001</v>
          </cell>
          <cell r="AL24">
            <v>28.15898</v>
          </cell>
          <cell r="AX24">
            <v>19.250253000000001</v>
          </cell>
          <cell r="BF24">
            <v>3.9579429999999989</v>
          </cell>
          <cell r="BN24">
            <v>0.96201400000000004</v>
          </cell>
          <cell r="BZ24">
            <v>2.3492680000000008</v>
          </cell>
          <cell r="CH24">
            <v>3.6010939999999994</v>
          </cell>
          <cell r="CP24">
            <v>3.003228</v>
          </cell>
          <cell r="DB24">
            <v>18.015988</v>
          </cell>
          <cell r="DJ24">
            <v>19.574698999999999</v>
          </cell>
          <cell r="DR24">
            <v>19.638819000000002</v>
          </cell>
        </row>
        <row r="25">
          <cell r="N25">
            <v>1297.9349999999999</v>
          </cell>
        </row>
        <row r="28">
          <cell r="N28">
            <v>1274.1949999999999</v>
          </cell>
        </row>
        <row r="30">
          <cell r="N30">
            <v>197.43208690472446</v>
          </cell>
        </row>
        <row r="35">
          <cell r="N35">
            <v>172.75364328737834</v>
          </cell>
        </row>
        <row r="170">
          <cell r="N170">
            <v>861320.05273999996</v>
          </cell>
        </row>
        <row r="186">
          <cell r="N186">
            <v>128092.51628186188</v>
          </cell>
          <cell r="V186">
            <v>23958.42828589875</v>
          </cell>
          <cell r="AD186">
            <v>19317.645183786295</v>
          </cell>
          <cell r="AL186">
            <v>18647.431211622777</v>
          </cell>
          <cell r="AX186">
            <v>12577.294507782652</v>
          </cell>
          <cell r="BF186">
            <v>3364.2625954871769</v>
          </cell>
          <cell r="BN186">
            <v>1049.8406739866084</v>
          </cell>
          <cell r="BZ186">
            <v>2394.8016836599277</v>
          </cell>
          <cell r="CH186">
            <v>3004.9789739639809</v>
          </cell>
          <cell r="CP186">
            <v>3025.7657995177024</v>
          </cell>
          <cell r="DB186">
            <v>12523.23876121879</v>
          </cell>
          <cell r="DJ186">
            <v>13458.377656090241</v>
          </cell>
          <cell r="DR186">
            <v>14770.450948846988</v>
          </cell>
        </row>
      </sheetData>
      <sheetData sheetId="23">
        <row r="9">
          <cell r="N9">
            <v>254.14</v>
          </cell>
        </row>
        <row r="24">
          <cell r="N24">
            <v>239.62899999999999</v>
          </cell>
        </row>
        <row r="25">
          <cell r="N25">
            <v>0</v>
          </cell>
        </row>
        <row r="28">
          <cell r="N28">
            <v>0</v>
          </cell>
        </row>
        <row r="30">
          <cell r="N30">
            <v>284.76102641983584</v>
          </cell>
        </row>
        <row r="35">
          <cell r="N35">
            <v>0</v>
          </cell>
        </row>
        <row r="170">
          <cell r="N170">
            <v>227099.33041999998</v>
          </cell>
        </row>
        <row r="186">
          <cell r="N186">
            <v>227099.33041999998</v>
          </cell>
        </row>
      </sheetData>
      <sheetData sheetId="24"/>
      <sheetData sheetId="25">
        <row r="9">
          <cell r="N9">
            <v>1174.18</v>
          </cell>
        </row>
        <row r="24">
          <cell r="N24">
            <v>1044.1564800000001</v>
          </cell>
          <cell r="V24">
            <v>112.764754</v>
          </cell>
          <cell r="AD24">
            <v>100.55286099999999</v>
          </cell>
          <cell r="AL24">
            <v>96.388046999999986</v>
          </cell>
          <cell r="AX24">
            <v>85.069875999999994</v>
          </cell>
          <cell r="BF24">
            <v>86.512016000000003</v>
          </cell>
          <cell r="BN24">
            <v>74.976741999999987</v>
          </cell>
          <cell r="BZ24">
            <v>73.646544999999989</v>
          </cell>
          <cell r="CH24">
            <v>69.078523999999987</v>
          </cell>
          <cell r="CP24">
            <v>73.154888</v>
          </cell>
          <cell r="DB24">
            <v>86.87733999999999</v>
          </cell>
          <cell r="DJ24">
            <v>90.590955999999991</v>
          </cell>
          <cell r="DR24">
            <v>94.543930999999986</v>
          </cell>
        </row>
        <row r="25">
          <cell r="N25">
            <v>1559.7519999999997</v>
          </cell>
        </row>
        <row r="28">
          <cell r="N28">
            <v>1556.8259999999998</v>
          </cell>
        </row>
        <row r="30">
          <cell r="N30">
            <v>375.78169522447445</v>
          </cell>
        </row>
        <row r="35">
          <cell r="N35">
            <v>171.78628397337488</v>
          </cell>
        </row>
        <row r="170">
          <cell r="N170">
            <v>1819837.8367099997</v>
          </cell>
        </row>
        <row r="186">
          <cell r="N186">
            <v>1082675.3905724299</v>
          </cell>
          <cell r="V186">
            <v>104481.33072338918</v>
          </cell>
          <cell r="AD186">
            <v>90803.804640420887</v>
          </cell>
          <cell r="AL186">
            <v>85401.181563950653</v>
          </cell>
          <cell r="AX186">
            <v>82686.376929933875</v>
          </cell>
          <cell r="BF186">
            <v>110886.52500165164</v>
          </cell>
          <cell r="BN186">
            <v>98841.518855917006</v>
          </cell>
          <cell r="BZ186">
            <v>85517.710031323499</v>
          </cell>
          <cell r="CH186">
            <v>82125.681398454573</v>
          </cell>
          <cell r="CP186">
            <v>103989.05737639713</v>
          </cell>
          <cell r="DB186">
            <v>72662.816374947142</v>
          </cell>
          <cell r="DJ186">
            <v>80743.461370331497</v>
          </cell>
          <cell r="DR186">
            <v>84535.926305712856</v>
          </cell>
        </row>
      </sheetData>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ТЭЦ-1"/>
      <sheetName val="ЧТЭЦ-2"/>
      <sheetName val="ЧТЭЦ-3"/>
      <sheetName val="ЧГРЭС"/>
      <sheetName val="Челябинск"/>
      <sheetName val="АТЭЦ"/>
      <sheetName val="ДирУР"/>
      <sheetName val="ЧО"/>
      <sheetName val="ЭС УР"/>
      <sheetName val="ТТЭЦ-1"/>
      <sheetName val="ТТЭЦ-2"/>
      <sheetName val="Тюмень"/>
      <sheetName val="ТТЭЦ"/>
      <sheetName val="ТО"/>
      <sheetName val="НГРЭС"/>
      <sheetName val="ДирЗСР"/>
      <sheetName val="ЗСР"/>
      <sheetName val="ЭС ЗСР"/>
      <sheetName val="ИА"/>
      <sheetName val="Фортум"/>
      <sheetName val="ОСВ_свод"/>
      <sheetName val="ОСВ"/>
      <sheetName val="ООО ТТЭЦ"/>
    </sheetNames>
    <sheetDataSet>
      <sheetData sheetId="0">
        <row r="7">
          <cell r="C7">
            <v>2145649.2264399999</v>
          </cell>
          <cell r="K7">
            <v>206485.07</v>
          </cell>
          <cell r="O7">
            <v>546252.72</v>
          </cell>
          <cell r="S7">
            <v>295024.61997000006</v>
          </cell>
          <cell r="W7">
            <v>207750.45551999999</v>
          </cell>
          <cell r="AA7">
            <v>842420.7597099999</v>
          </cell>
          <cell r="AI7">
            <v>413905.32952999999</v>
          </cell>
          <cell r="AU7">
            <v>27909.194500000001</v>
          </cell>
          <cell r="AY7">
            <v>576.45673999999997</v>
          </cell>
          <cell r="BC7">
            <v>19229.95</v>
          </cell>
        </row>
      </sheetData>
      <sheetData sheetId="1">
        <row r="7">
          <cell r="C7">
            <v>3742476.0092999996</v>
          </cell>
          <cell r="K7">
            <v>1426830.6300000001</v>
          </cell>
          <cell r="O7">
            <v>0</v>
          </cell>
          <cell r="S7">
            <v>788195.59712000005</v>
          </cell>
          <cell r="W7">
            <v>0</v>
          </cell>
          <cell r="AA7">
            <v>1488095.6685900001</v>
          </cell>
          <cell r="AI7">
            <v>0</v>
          </cell>
          <cell r="AU7">
            <v>37945.60319999999</v>
          </cell>
          <cell r="AY7">
            <v>439.18038999999993</v>
          </cell>
          <cell r="BC7">
            <v>969.32999999999993</v>
          </cell>
        </row>
      </sheetData>
      <sheetData sheetId="2">
        <row r="7">
          <cell r="C7">
            <v>6099991.4170399997</v>
          </cell>
          <cell r="K7">
            <v>2042983.15</v>
          </cell>
          <cell r="O7">
            <v>1074202.7000000002</v>
          </cell>
          <cell r="S7">
            <v>558248.16842999996</v>
          </cell>
          <cell r="W7">
            <v>592023.90541000001</v>
          </cell>
          <cell r="AA7">
            <v>1783622.6291399996</v>
          </cell>
          <cell r="AI7">
            <v>282343.99635000009</v>
          </cell>
          <cell r="AU7">
            <v>45128.876179999985</v>
          </cell>
          <cell r="AY7">
            <v>389.57787999999999</v>
          </cell>
          <cell r="BC7">
            <v>3392.41</v>
          </cell>
        </row>
      </sheetData>
      <sheetData sheetId="3">
        <row r="7">
          <cell r="C7">
            <v>1934463.5427200003</v>
          </cell>
          <cell r="K7">
            <v>335472.32</v>
          </cell>
          <cell r="O7">
            <v>227099.33</v>
          </cell>
          <cell r="S7">
            <v>77341.367269999973</v>
          </cell>
          <cell r="W7">
            <v>146359.00403000004</v>
          </cell>
          <cell r="AA7">
            <v>1070982.90322</v>
          </cell>
          <cell r="AI7">
            <v>0</v>
          </cell>
          <cell r="AU7">
            <v>74837.97769</v>
          </cell>
          <cell r="AY7">
            <v>5.0999999999999993E-4</v>
          </cell>
          <cell r="BC7">
            <v>2370.64</v>
          </cell>
        </row>
      </sheetData>
      <sheetData sheetId="4"/>
      <sheetData sheetId="5">
        <row r="7">
          <cell r="C7">
            <v>2840603.3846199997</v>
          </cell>
          <cell r="K7">
            <v>1268939.96</v>
          </cell>
          <cell r="O7">
            <v>0</v>
          </cell>
          <cell r="S7">
            <v>488627.16517000005</v>
          </cell>
          <cell r="W7">
            <v>0</v>
          </cell>
          <cell r="AA7">
            <v>1053422.5702600002</v>
          </cell>
          <cell r="AI7">
            <v>0</v>
          </cell>
          <cell r="AU7">
            <v>2786.3870199999992</v>
          </cell>
          <cell r="AY7">
            <v>26797.84217</v>
          </cell>
          <cell r="BC7">
            <v>29.46</v>
          </cell>
        </row>
      </sheetData>
      <sheetData sheetId="6"/>
      <sheetData sheetId="7"/>
      <sheetData sheetId="8"/>
      <sheetData sheetId="9">
        <row r="7">
          <cell r="C7">
            <v>6092606.5908000004</v>
          </cell>
          <cell r="K7">
            <v>1781833</v>
          </cell>
          <cell r="O7">
            <v>1112014.3799999999</v>
          </cell>
          <cell r="S7">
            <v>941073.00174000009</v>
          </cell>
          <cell r="W7">
            <v>464983.58770000003</v>
          </cell>
          <cell r="AA7">
            <v>1708512.8106999998</v>
          </cell>
          <cell r="AI7">
            <v>375396.44344</v>
          </cell>
          <cell r="AU7">
            <v>79739.617750000005</v>
          </cell>
          <cell r="AY7">
            <v>801.84291000000007</v>
          </cell>
          <cell r="BC7">
            <v>3648.3499999999995</v>
          </cell>
        </row>
      </sheetData>
      <sheetData sheetId="10">
        <row r="7">
          <cell r="C7">
            <v>5635455.0120099988</v>
          </cell>
          <cell r="K7">
            <v>3209814.4199999995</v>
          </cell>
          <cell r="O7">
            <v>0</v>
          </cell>
          <cell r="S7">
            <v>796622.07674000005</v>
          </cell>
          <cell r="W7">
            <v>0</v>
          </cell>
          <cell r="AA7">
            <v>1517720.8744200002</v>
          </cell>
          <cell r="AI7">
            <v>0</v>
          </cell>
          <cell r="AU7">
            <v>105458.75085000001</v>
          </cell>
          <cell r="AY7">
            <v>0</v>
          </cell>
          <cell r="BC7">
            <v>5838.8899999999985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Тарифы ЭЭ и ГМ"/>
      <sheetName val="Тарифы ТЭ и ТН"/>
      <sheetName val="Лист1"/>
      <sheetName val="РД ВР"/>
      <sheetName val="Лист3"/>
    </sheetNames>
    <sheetDataSet>
      <sheetData sheetId="0" refreshError="1"/>
      <sheetData sheetId="1">
        <row r="7">
          <cell r="P7">
            <v>1094.18</v>
          </cell>
          <cell r="Q7">
            <v>1094.18</v>
          </cell>
          <cell r="T7">
            <v>1094.18</v>
          </cell>
          <cell r="U7">
            <v>1176.06</v>
          </cell>
        </row>
        <row r="9">
          <cell r="P9">
            <v>573.99</v>
          </cell>
          <cell r="Q9">
            <v>573.99</v>
          </cell>
          <cell r="T9">
            <v>561.15</v>
          </cell>
          <cell r="U9">
            <v>561.15</v>
          </cell>
        </row>
        <row r="10">
          <cell r="T10">
            <v>839.39</v>
          </cell>
          <cell r="U10">
            <v>839.39</v>
          </cell>
        </row>
        <row r="12">
          <cell r="P12">
            <v>466.01</v>
          </cell>
          <cell r="Q12">
            <v>466.01</v>
          </cell>
          <cell r="T12">
            <v>466.01</v>
          </cell>
          <cell r="U12">
            <v>525.37</v>
          </cell>
        </row>
        <row r="13">
          <cell r="P13">
            <v>867.53</v>
          </cell>
          <cell r="Q13">
            <v>867.53</v>
          </cell>
          <cell r="T13">
            <v>867.53</v>
          </cell>
          <cell r="U13">
            <v>940.01</v>
          </cell>
        </row>
        <row r="14">
          <cell r="P14">
            <v>804.4</v>
          </cell>
          <cell r="Q14">
            <v>804.4</v>
          </cell>
          <cell r="T14">
            <v>754.57</v>
          </cell>
          <cell r="U14">
            <v>754.57</v>
          </cell>
        </row>
        <row r="15">
          <cell r="P15">
            <v>662.03</v>
          </cell>
          <cell r="Q15">
            <v>662.03</v>
          </cell>
          <cell r="T15">
            <v>662.03</v>
          </cell>
          <cell r="U15">
            <v>662.55</v>
          </cell>
        </row>
        <row r="16">
          <cell r="P16">
            <v>704.95</v>
          </cell>
          <cell r="Q16">
            <v>704.95</v>
          </cell>
          <cell r="T16">
            <v>704.95</v>
          </cell>
          <cell r="U16">
            <v>725.36</v>
          </cell>
        </row>
        <row r="17">
          <cell r="P17">
            <v>597.76</v>
          </cell>
          <cell r="Q17">
            <v>597.76</v>
          </cell>
          <cell r="T17">
            <v>597.76</v>
          </cell>
          <cell r="U17">
            <v>606.78</v>
          </cell>
        </row>
        <row r="18">
          <cell r="P18">
            <v>630.4</v>
          </cell>
          <cell r="Q18">
            <v>643.89</v>
          </cell>
          <cell r="T18">
            <v>643.89</v>
          </cell>
          <cell r="U18">
            <v>687.47</v>
          </cell>
        </row>
        <row r="19">
          <cell r="P19">
            <v>727.45</v>
          </cell>
          <cell r="Q19">
            <v>727.45</v>
          </cell>
          <cell r="T19">
            <v>727.45</v>
          </cell>
          <cell r="U19">
            <v>727.81</v>
          </cell>
        </row>
        <row r="22">
          <cell r="P22">
            <v>486.09</v>
          </cell>
          <cell r="Q22">
            <v>486.09</v>
          </cell>
          <cell r="T22">
            <v>486.09</v>
          </cell>
          <cell r="U22">
            <v>487.4</v>
          </cell>
        </row>
        <row r="23">
          <cell r="P23">
            <v>615.66</v>
          </cell>
          <cell r="Q23">
            <v>616.76</v>
          </cell>
          <cell r="T23">
            <v>583.37</v>
          </cell>
          <cell r="U23">
            <v>583.37</v>
          </cell>
        </row>
        <row r="24">
          <cell r="T24">
            <v>547.62</v>
          </cell>
          <cell r="U24">
            <v>547.62</v>
          </cell>
        </row>
        <row r="28">
          <cell r="P28">
            <v>260049.22</v>
          </cell>
          <cell r="Q28">
            <v>260049.22</v>
          </cell>
          <cell r="T28">
            <v>209664.47</v>
          </cell>
          <cell r="U28">
            <v>209664.47</v>
          </cell>
        </row>
        <row r="29">
          <cell r="P29">
            <v>412905.8</v>
          </cell>
          <cell r="Q29">
            <v>414705.15</v>
          </cell>
          <cell r="T29">
            <v>414705.15</v>
          </cell>
          <cell r="U29">
            <v>445432.2</v>
          </cell>
        </row>
        <row r="31">
          <cell r="P31">
            <v>583300.37</v>
          </cell>
          <cell r="Q31">
            <v>585182.75</v>
          </cell>
          <cell r="T31">
            <v>585182.75</v>
          </cell>
          <cell r="U31">
            <v>628599.4</v>
          </cell>
        </row>
        <row r="32">
          <cell r="P32">
            <v>106243</v>
          </cell>
          <cell r="Q32">
            <v>106243</v>
          </cell>
          <cell r="T32">
            <v>106243</v>
          </cell>
          <cell r="U32">
            <v>114104.98</v>
          </cell>
        </row>
        <row r="33">
          <cell r="P33">
            <v>254212.42</v>
          </cell>
          <cell r="Q33">
            <v>254952.53</v>
          </cell>
          <cell r="T33">
            <v>254952.53</v>
          </cell>
          <cell r="U33">
            <v>273865.03999999998</v>
          </cell>
        </row>
        <row r="34">
          <cell r="P34">
            <v>194004.39</v>
          </cell>
          <cell r="Q34">
            <v>194734.63</v>
          </cell>
          <cell r="T34">
            <v>194734.63</v>
          </cell>
          <cell r="U34">
            <v>209191.06</v>
          </cell>
        </row>
        <row r="35">
          <cell r="P35">
            <v>151258.74</v>
          </cell>
          <cell r="Q35">
            <v>151988.67000000001</v>
          </cell>
          <cell r="T35">
            <v>151988.67000000001</v>
          </cell>
          <cell r="U35">
            <v>164503.75</v>
          </cell>
        </row>
        <row r="36">
          <cell r="P36">
            <v>149156.38</v>
          </cell>
          <cell r="Q36">
            <v>149876.16</v>
          </cell>
          <cell r="T36">
            <v>149876.16</v>
          </cell>
          <cell r="U36">
            <v>161000</v>
          </cell>
        </row>
      </sheetData>
      <sheetData sheetId="2">
        <row r="6">
          <cell r="N6">
            <v>554.30999999999995</v>
          </cell>
          <cell r="O6">
            <v>587.9</v>
          </cell>
          <cell r="Q6">
            <v>587.9</v>
          </cell>
          <cell r="R6">
            <v>632.27</v>
          </cell>
        </row>
        <row r="7">
          <cell r="N7">
            <v>568.66</v>
          </cell>
          <cell r="O7">
            <v>622.67999999999995</v>
          </cell>
          <cell r="Q7">
            <v>622.67999999999995</v>
          </cell>
          <cell r="R7">
            <v>646.07000000000005</v>
          </cell>
        </row>
        <row r="8">
          <cell r="N8">
            <v>467.59</v>
          </cell>
          <cell r="O8">
            <v>516.28</v>
          </cell>
          <cell r="Q8">
            <v>516.28</v>
          </cell>
          <cell r="R8">
            <v>535.04999999999995</v>
          </cell>
        </row>
        <row r="12">
          <cell r="N12">
            <v>581.11</v>
          </cell>
          <cell r="O12">
            <v>616.33000000000004</v>
          </cell>
          <cell r="Q12">
            <v>616.33000000000004</v>
          </cell>
          <cell r="R12">
            <v>662.85</v>
          </cell>
        </row>
        <row r="13">
          <cell r="N13">
            <v>621.27</v>
          </cell>
          <cell r="O13">
            <v>680.29</v>
          </cell>
          <cell r="Q13">
            <v>680.29</v>
          </cell>
          <cell r="R13">
            <v>705.84</v>
          </cell>
        </row>
        <row r="14">
          <cell r="N14">
            <v>628.19000000000005</v>
          </cell>
          <cell r="O14">
            <v>687.87</v>
          </cell>
          <cell r="Q14">
            <v>687.87</v>
          </cell>
          <cell r="R14">
            <v>713.71</v>
          </cell>
        </row>
        <row r="15">
          <cell r="N15">
            <v>556.64</v>
          </cell>
          <cell r="O15">
            <v>614.61</v>
          </cell>
          <cell r="Q15">
            <v>614.61</v>
          </cell>
          <cell r="R15">
            <v>636.96</v>
          </cell>
        </row>
        <row r="22">
          <cell r="N22">
            <v>22.71</v>
          </cell>
          <cell r="O22">
            <v>25.81</v>
          </cell>
          <cell r="Q22">
            <v>25.39</v>
          </cell>
          <cell r="R22">
            <v>25.39</v>
          </cell>
        </row>
        <row r="24">
          <cell r="N24">
            <v>25.19</v>
          </cell>
          <cell r="O24">
            <v>29</v>
          </cell>
          <cell r="Q24">
            <v>28.16</v>
          </cell>
          <cell r="R24">
            <v>28.16</v>
          </cell>
        </row>
        <row r="27">
          <cell r="N27">
            <v>24.36</v>
          </cell>
          <cell r="O27">
            <v>28.12</v>
          </cell>
          <cell r="Q27">
            <v>28.12</v>
          </cell>
          <cell r="R27">
            <v>30.83</v>
          </cell>
        </row>
        <row r="28">
          <cell r="N28">
            <v>43.56</v>
          </cell>
          <cell r="O28">
            <v>45.85</v>
          </cell>
          <cell r="Q28">
            <v>45.85</v>
          </cell>
          <cell r="R28">
            <v>48.3</v>
          </cell>
        </row>
        <row r="32">
          <cell r="N32">
            <v>30.16</v>
          </cell>
          <cell r="O32">
            <v>35.75</v>
          </cell>
          <cell r="Q32">
            <v>35.44</v>
          </cell>
          <cell r="R32">
            <v>35.44</v>
          </cell>
        </row>
        <row r="34">
          <cell r="N34">
            <v>15.4</v>
          </cell>
          <cell r="O34">
            <v>31.78</v>
          </cell>
          <cell r="Q34">
            <v>31.78</v>
          </cell>
          <cell r="R34">
            <v>57.44</v>
          </cell>
        </row>
        <row r="35">
          <cell r="N35">
            <v>60.46</v>
          </cell>
          <cell r="O35">
            <v>67.040000000000006</v>
          </cell>
          <cell r="Q35">
            <v>55.73</v>
          </cell>
          <cell r="R35">
            <v>55.73</v>
          </cell>
        </row>
        <row r="36">
          <cell r="N36">
            <v>37.42</v>
          </cell>
          <cell r="O36">
            <v>63.12</v>
          </cell>
          <cell r="Q36">
            <v>52.37</v>
          </cell>
          <cell r="R36">
            <v>52.37</v>
          </cell>
        </row>
        <row r="37">
          <cell r="N37">
            <v>56</v>
          </cell>
          <cell r="O37">
            <v>60.96</v>
          </cell>
          <cell r="Q37">
            <v>50.8</v>
          </cell>
          <cell r="R37">
            <v>50.8</v>
          </cell>
        </row>
      </sheetData>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ОР_ЧО"/>
      <sheetName val="Индексация_ЧО"/>
      <sheetName val="ТТЭЦ-1_ХОВ"/>
      <sheetName val="ТТЭЦ-2_ХОВ"/>
      <sheetName val="ТТЭЦ-1_ОВ"/>
      <sheetName val="средний тариф"/>
      <sheetName val="ТТЭЦ_ХОВ"/>
      <sheetName val="ТТЭЦ_ОВ"/>
      <sheetName val="ЭОР_ТО"/>
      <sheetName val="Индексация_ТО"/>
      <sheetName val="Челябинск_ХОВ"/>
      <sheetName val="ЧТЭЦ-1_ОВ"/>
      <sheetName val="ЧТЭЦ-2_ОВ"/>
      <sheetName val="ЧТЭЦ-3_ОВ"/>
      <sheetName val="АТЭЦ_ХОВ"/>
      <sheetName val="АТЭЦ_ОВ"/>
    </sheetNames>
    <sheetDataSet>
      <sheetData sheetId="0"/>
      <sheetData sheetId="1">
        <row r="7">
          <cell r="R7">
            <v>183065.38030116339</v>
          </cell>
        </row>
        <row r="78">
          <cell r="N78">
            <v>576.55432694706371</v>
          </cell>
          <cell r="O78">
            <v>592.1917828486728</v>
          </cell>
          <cell r="R78">
            <v>616.56205525376379</v>
          </cell>
          <cell r="S78">
            <v>633.03021754515873</v>
          </cell>
        </row>
      </sheetData>
      <sheetData sheetId="2">
        <row r="8">
          <cell r="M8">
            <v>176.04089086839454</v>
          </cell>
        </row>
      </sheetData>
      <sheetData sheetId="3">
        <row r="8">
          <cell r="M8">
            <v>1938.8550378273505</v>
          </cell>
        </row>
      </sheetData>
      <sheetData sheetId="4">
        <row r="8">
          <cell r="M8">
            <v>76.737855860451518</v>
          </cell>
        </row>
      </sheetData>
      <sheetData sheetId="5"/>
      <sheetData sheetId="6"/>
      <sheetData sheetId="7"/>
      <sheetData sheetId="8"/>
      <sheetData sheetId="9">
        <row r="7">
          <cell r="S7">
            <v>346922.35546980414</v>
          </cell>
        </row>
        <row r="78">
          <cell r="O78">
            <v>488.80115798486577</v>
          </cell>
          <cell r="S78">
            <v>524.24146725156754</v>
          </cell>
        </row>
      </sheetData>
      <sheetData sheetId="10">
        <row r="8">
          <cell r="M8">
            <v>14783.772780000003</v>
          </cell>
        </row>
      </sheetData>
      <sheetData sheetId="11">
        <row r="8">
          <cell r="M8">
            <v>803.7735025056752</v>
          </cell>
        </row>
      </sheetData>
      <sheetData sheetId="12">
        <row r="8">
          <cell r="M8">
            <v>221.26451119509329</v>
          </cell>
        </row>
      </sheetData>
      <sheetData sheetId="13">
        <row r="8">
          <cell r="M8">
            <v>294.01913246607972</v>
          </cell>
        </row>
      </sheetData>
      <sheetData sheetId="14">
        <row r="8">
          <cell r="M8">
            <v>19.84526728737923</v>
          </cell>
        </row>
      </sheetData>
      <sheetData sheetId="15">
        <row r="8">
          <cell r="M8">
            <v>135.63361371918509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 ТЭ АТЭЦ"/>
      <sheetName val="ПО ТЭ Челябинск"/>
      <sheetName val="ПО ТЭ Тюмень"/>
      <sheetName val="Структура ПО Челябинск"/>
      <sheetName val="Структура ПО АТЭЦ"/>
      <sheetName val="Структура ПО Тюмень"/>
      <sheetName val="Смета ЧТЭЦ-1_ТЭ"/>
      <sheetName val="Смета ЧТЭЦ-2_ТЭ"/>
      <sheetName val="Смета ЧТЭЦ-3_ТЭ"/>
      <sheetName val="Смета ЧГРЭС_ТЭ"/>
      <sheetName val="Смета Челябинск_ТЭ"/>
      <sheetName val="Смета ЧТЭЦ-1"/>
      <sheetName val="Смета ЧТЭЦ-2"/>
      <sheetName val="Смета ЧТЭЦ-3"/>
      <sheetName val="Смета ЧГРЭС"/>
      <sheetName val="Смета Челябинск"/>
      <sheetName val="Смета АТЭЦ"/>
      <sheetName val="Смета ТТЭЦ-1"/>
      <sheetName val="Смета ТТЭЦ-2"/>
      <sheetName val="Смета Тюмень"/>
      <sheetName val="Смета АТЭЦ_ТЭ"/>
      <sheetName val="Смета ТТЭЦ-1_ТЭ"/>
      <sheetName val="Смета ТТЭЦ-2_ТЭ"/>
      <sheetName val="Смета Тюмень_ТЭ"/>
      <sheetName val="Эн.ресурсы (хоз.н) ЧТЭЦ-1"/>
      <sheetName val="Эн.ресурсы (хоз.н) ЧГРЭС"/>
      <sheetName val="Эн.ресурсы (хоз.н) АТЭЦ"/>
      <sheetName val="Эн.ресурсы (хоз.н) ТТЭЦ-1"/>
      <sheetName val="Эн.ресурсы (хоз.н) ТТЭЦ-2"/>
      <sheetName val="Эн.ресурсы (тех.н) ЧТЭЦ-2"/>
      <sheetName val="Эн.ресурсы (тех.н) ЧТЭЦ-3"/>
      <sheetName val="Эн.ресурсы (тех.н) ТТЭЦ-2"/>
      <sheetName val="Тех.вода ЧТЭЦ-1"/>
      <sheetName val="Тех.вода ЧТЭЦ-2"/>
      <sheetName val="Тех.вода ЧТЭЦ-3"/>
      <sheetName val="Тех.вода ЧГРЭС"/>
      <sheetName val="Тех.вода АТЭЦ"/>
      <sheetName val="Тех.вода ТТЭЦ-1"/>
      <sheetName val="Тех.вода ТТЭЦ-2"/>
      <sheetName val="Труд ЧТЭЦ-1"/>
      <sheetName val="Труд ЧТЭЦ-2"/>
      <sheetName val="Труд ЧТЭЦ-3"/>
      <sheetName val="Труд ЧГРЭС"/>
      <sheetName val="Труд АТЭЦ"/>
      <sheetName val="Труд ТТЭЦ-1"/>
      <sheetName val="Труд ТТЭЦ-2"/>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Фин.кап.влож._ЧО"/>
      <sheetName val="Фин.кап.влож._Тюмень"/>
      <sheetName val="Объекты кап.влож._ЧО_2016"/>
      <sheetName val="Объекты кап.влож._Тюмень_2016"/>
      <sheetName val="Объекты кап.влож._ЧО"/>
      <sheetName val="Объекты кап.влож._Тюмень"/>
      <sheetName val="5.1 ЧТЭЦ-1"/>
      <sheetName val="5.1 ЧТЭЦ-2"/>
      <sheetName val="5.1 ЧТЭЦ-3"/>
      <sheetName val="5.1 ЧГРЭС"/>
      <sheetName val="5.1 Челябинск"/>
      <sheetName val="5.1 АТЭЦ"/>
      <sheetName val="5.2 Челябинск"/>
      <sheetName val="5.2 АТЭЦ"/>
      <sheetName val="5.3 ЧТЭЦ-1"/>
      <sheetName val="5.3 ЧТЭЦ-2"/>
      <sheetName val="5.3 ЧТЭЦ-3"/>
      <sheetName val="5.3 ЧГРЭС"/>
      <sheetName val="5.3 Челябинск"/>
      <sheetName val="5.3 АТЭЦ"/>
      <sheetName val="5.4 ЧТЭЦ-1"/>
      <sheetName val="5.4 ЧТЭЦ-2"/>
      <sheetName val="5.4 ЧТЭЦ-3"/>
      <sheetName val="5.4 ЧГРЭС"/>
      <sheetName val="5.4 Челябинск"/>
      <sheetName val="5.4 АТЭЦ"/>
      <sheetName val="5.9 ЧТЭЦ-1"/>
      <sheetName val="5.9 ЧТЭЦ-2"/>
      <sheetName val="5.9 ЧТЭЦ-3"/>
      <sheetName val="5.9 ЧГРЭС"/>
      <sheetName val="5.9 Челябинск"/>
      <sheetName val="5.9 АТЭЦ"/>
      <sheetName val="6.1. ЧО"/>
      <sheetName val="Челябинск_пг"/>
      <sheetName val="АТЭЦ_пг"/>
      <sheetName val="5.1 ТТЭЦ-1"/>
      <sheetName val="5.1 ТТЭЦ-2"/>
      <sheetName val="5.1 Тюмень"/>
      <sheetName val="5.2 Тюмень"/>
      <sheetName val="5.3 ТТЭЦ-1"/>
      <sheetName val="5.3 ТТЭЦ-2"/>
      <sheetName val="5.3 Тюмень"/>
      <sheetName val="5.4 ТТЭЦ-1"/>
      <sheetName val="5.4 ТТЭЦ-2"/>
      <sheetName val="5.4 Тюмень"/>
      <sheetName val="5.9 ТТЭЦ-1"/>
      <sheetName val="5.9 ТТЭЦ-2"/>
      <sheetName val="5.9 Тюмень"/>
      <sheetName val="6.1. ТО"/>
      <sheetName val="Тюмень_пг"/>
      <sheetName val="ПО ТН ЧТЭЦ-1"/>
      <sheetName val="ПО ТН ЧТЭЦ-2"/>
      <sheetName val="ПО ТН ЧТЭЦ-3"/>
      <sheetName val="ПО ТН ЧГРЭС"/>
      <sheetName val="ПО ТН Челябинск"/>
      <sheetName val="ПО ТН АТЭЦ"/>
      <sheetName val="ПО ТН ЧО"/>
      <sheetName val="ПО ТН ТТЭЦ-1"/>
      <sheetName val="ПО ТН ТТЭЦ-2"/>
      <sheetName val="ПО ТН Тюмень"/>
      <sheetName val="Тариф ХОВ ЧТЭЦ-1"/>
      <sheetName val="Тариф ХОВ ЧТЭЦ-2"/>
      <sheetName val="Тариф ХОВ ЧТЭЦ-3"/>
      <sheetName val="Тариф ХОВ ЧГРЭС"/>
      <sheetName val="Тариф ХОВ Челябинск"/>
      <sheetName val="Тариф ХОВ АТЭЦ"/>
      <sheetName val="Тариф ОВ ЧТЭЦ-1"/>
      <sheetName val="Тариф ОВ ЧТЭЦ-2"/>
      <sheetName val="Тариф ОВ ЧТЭЦ-3"/>
      <sheetName val="Тариф ОВ ЧГРЭС"/>
      <sheetName val="Тариф ОВ Челябинск"/>
      <sheetName val="Тариф ОВ АТЭЦ"/>
      <sheetName val="ТН_ЧО"/>
      <sheetName val="Тариф ХОВ ТТЭЦ-1"/>
      <sheetName val="Тариф ОВ ТТЭЦ-1"/>
      <sheetName val="Тариф ХОВ ТТЭЦ-2"/>
      <sheetName val="Тариф ХОВ Тюмень"/>
      <sheetName val="ТН_Тюмен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79">
          <cell r="I79">
            <v>723.60272328271651</v>
          </cell>
        </row>
        <row r="80">
          <cell r="I80">
            <v>723.21145782579833</v>
          </cell>
        </row>
        <row r="82">
          <cell r="I82">
            <v>796.20697261888267</v>
          </cell>
        </row>
        <row r="83">
          <cell r="I83">
            <v>809.10894703249608</v>
          </cell>
        </row>
        <row r="86">
          <cell r="I86">
            <v>678.80773212394911</v>
          </cell>
        </row>
        <row r="87">
          <cell r="I87">
            <v>667.22953232649047</v>
          </cell>
        </row>
        <row r="91">
          <cell r="I91">
            <v>704.88561880179327</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44">
          <cell r="I44">
            <v>567.33666925806165</v>
          </cell>
        </row>
        <row r="45">
          <cell r="I45">
            <v>567.01202146732498</v>
          </cell>
        </row>
        <row r="49">
          <cell r="I49">
            <v>674.25098105590484</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ow r="29">
          <cell r="E29">
            <v>53.329786883110209</v>
          </cell>
        </row>
        <row r="32">
          <cell r="E32">
            <v>60.144763384927501</v>
          </cell>
        </row>
        <row r="35">
          <cell r="E35">
            <v>84.391983132853383</v>
          </cell>
        </row>
        <row r="40">
          <cell r="E40">
            <v>37.055523346219893</v>
          </cell>
        </row>
        <row r="43">
          <cell r="E43">
            <v>26.281967363798046</v>
          </cell>
        </row>
        <row r="44">
          <cell r="E44">
            <v>41.301688761982867</v>
          </cell>
        </row>
      </sheetData>
      <sheetData sheetId="126" refreshError="1"/>
      <sheetData sheetId="127" refreshError="1"/>
      <sheetData sheetId="128" refreshError="1"/>
      <sheetData sheetId="129" refreshError="1"/>
      <sheetData sheetId="130">
        <row r="19">
          <cell r="E19">
            <v>34.701059065994443</v>
          </cell>
        </row>
        <row r="20">
          <cell r="E20">
            <v>55.63875713571349</v>
          </cell>
        </row>
        <row r="22">
          <cell r="E22">
            <v>54.468141688305138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Челябинская ТЭЦ-1 (ТГ 10,11) НВ</v>
          </cell>
        </row>
      </sheetData>
      <sheetData sheetId="6"/>
      <sheetData sheetId="7">
        <row r="12">
          <cell r="K12">
            <v>109.65</v>
          </cell>
        </row>
      </sheetData>
      <sheetData sheetId="8"/>
      <sheetData sheetId="9">
        <row r="11">
          <cell r="I11">
            <v>83.8</v>
          </cell>
          <cell r="L11">
            <v>83.799999999999983</v>
          </cell>
        </row>
        <row r="12">
          <cell r="I12">
            <v>77.252991666666674</v>
          </cell>
          <cell r="L12">
            <v>79.098461232469205</v>
          </cell>
        </row>
        <row r="13">
          <cell r="I13">
            <v>573.822</v>
          </cell>
          <cell r="L13">
            <v>530.14099999999996</v>
          </cell>
        </row>
        <row r="15">
          <cell r="I15">
            <v>529.91959293000002</v>
          </cell>
          <cell r="L15">
            <v>488.79266952337696</v>
          </cell>
        </row>
        <row r="16">
          <cell r="I16">
            <v>710.00499998999999</v>
          </cell>
          <cell r="L16">
            <v>625.54800000000012</v>
          </cell>
        </row>
        <row r="17">
          <cell r="I17">
            <v>709.97300000999996</v>
          </cell>
          <cell r="L17">
            <v>625.42800000000011</v>
          </cell>
        </row>
        <row r="20">
          <cell r="L20">
            <v>1037.7467548518821</v>
          </cell>
        </row>
        <row r="21">
          <cell r="L21">
            <v>120380.96047761348</v>
          </cell>
        </row>
        <row r="31">
          <cell r="I31">
            <v>812024.44679228519</v>
          </cell>
          <cell r="L31">
            <v>810446.58280802774</v>
          </cell>
        </row>
        <row r="32">
          <cell r="I32">
            <v>497545.19297212642</v>
          </cell>
          <cell r="L32">
            <v>506674.21567149193</v>
          </cell>
        </row>
        <row r="33">
          <cell r="I33">
            <v>314479.25382015877</v>
          </cell>
          <cell r="L33">
            <v>303772.36713653582</v>
          </cell>
        </row>
        <row r="43">
          <cell r="G43">
            <v>498129.69428312819</v>
          </cell>
          <cell r="H43">
            <v>105779.41468285382</v>
          </cell>
          <cell r="I43">
            <v>603909.10896598198</v>
          </cell>
          <cell r="J43">
            <v>507243.0065932729</v>
          </cell>
          <cell r="K43">
            <v>114263.38482559101</v>
          </cell>
          <cell r="L43">
            <v>621506.3914188639</v>
          </cell>
        </row>
      </sheetData>
      <sheetData sheetId="10">
        <row r="9">
          <cell r="J9">
            <v>83.799999999999983</v>
          </cell>
        </row>
      </sheetData>
      <sheetData sheetId="11">
        <row r="26">
          <cell r="G26">
            <v>269.2</v>
          </cell>
        </row>
        <row r="170">
          <cell r="G170">
            <v>1036.5830898518821</v>
          </cell>
        </row>
      </sheetData>
      <sheetData sheetId="12">
        <row r="26">
          <cell r="G26">
            <v>269.2</v>
          </cell>
        </row>
        <row r="170">
          <cell r="G170">
            <v>938.90695798041565</v>
          </cell>
        </row>
      </sheetData>
      <sheetData sheetId="13">
        <row r="170">
          <cell r="G170">
            <v>866.42966045247385</v>
          </cell>
        </row>
      </sheetData>
      <sheetData sheetId="14"/>
      <sheetData sheetId="15"/>
      <sheetData sheetId="16">
        <row r="24">
          <cell r="L24">
            <v>269.2</v>
          </cell>
          <cell r="M24">
            <v>269.2</v>
          </cell>
        </row>
        <row r="28">
          <cell r="L28">
            <v>127</v>
          </cell>
          <cell r="M28">
            <v>127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320</v>
          </cell>
        </row>
        <row r="12">
          <cell r="H12">
            <v>320</v>
          </cell>
        </row>
        <row r="14">
          <cell r="H14">
            <v>26.816862679211479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Челябинская ТЭЦ-2</v>
          </cell>
        </row>
      </sheetData>
      <sheetData sheetId="6"/>
      <sheetData sheetId="7">
        <row r="12">
          <cell r="K12">
            <v>109.65</v>
          </cell>
        </row>
      </sheetData>
      <sheetData sheetId="8"/>
      <sheetData sheetId="9">
        <row r="11">
          <cell r="I11">
            <v>320</v>
          </cell>
          <cell r="L11">
            <v>320</v>
          </cell>
        </row>
        <row r="12">
          <cell r="I12">
            <v>294.44743290237244</v>
          </cell>
          <cell r="L12">
            <v>293.90456562553334</v>
          </cell>
        </row>
        <row r="13">
          <cell r="I13">
            <v>1830.54</v>
          </cell>
          <cell r="L13">
            <v>1820.88</v>
          </cell>
        </row>
        <row r="15">
          <cell r="I15">
            <v>1607.2349999999999</v>
          </cell>
          <cell r="L15">
            <v>1592.5290000000002</v>
          </cell>
        </row>
        <row r="16">
          <cell r="I16">
            <v>2360.5150000000003</v>
          </cell>
          <cell r="L16">
            <v>2243.0119999999997</v>
          </cell>
        </row>
        <row r="17">
          <cell r="I17">
            <v>2350.3330000000005</v>
          </cell>
          <cell r="L17">
            <v>2233.0879999999997</v>
          </cell>
        </row>
        <row r="20">
          <cell r="L20">
            <v>828.28813708018242</v>
          </cell>
        </row>
        <row r="21">
          <cell r="L21">
            <v>288985.40541831328</v>
          </cell>
        </row>
        <row r="31">
          <cell r="I31">
            <v>2356630.8915616665</v>
          </cell>
          <cell r="L31">
            <v>2512085.4494651156</v>
          </cell>
        </row>
        <row r="32">
          <cell r="I32">
            <v>1202056.2673687548</v>
          </cell>
          <cell r="L32">
            <v>1307864.4393434029</v>
          </cell>
        </row>
        <row r="33">
          <cell r="I33">
            <v>1154574.6241929117</v>
          </cell>
          <cell r="L33">
            <v>1204221.0101217127</v>
          </cell>
        </row>
        <row r="43">
          <cell r="G43">
            <v>1212778.4874391535</v>
          </cell>
          <cell r="H43">
            <v>967666.30523592723</v>
          </cell>
          <cell r="I43">
            <v>2180444.7926750807</v>
          </cell>
          <cell r="J43">
            <v>1319072.8786561659</v>
          </cell>
          <cell r="K43">
            <v>1019209.5606190561</v>
          </cell>
          <cell r="L43">
            <v>2338282.4392752219</v>
          </cell>
        </row>
      </sheetData>
      <sheetData sheetId="10">
        <row r="9">
          <cell r="J9">
            <v>320</v>
          </cell>
        </row>
      </sheetData>
      <sheetData sheetId="11">
        <row r="26">
          <cell r="G26">
            <v>260.10000000000002</v>
          </cell>
        </row>
        <row r="181">
          <cell r="G181">
            <v>821.24999880278642</v>
          </cell>
        </row>
      </sheetData>
      <sheetData sheetId="12">
        <row r="26">
          <cell r="G26">
            <v>260.10000000000002</v>
          </cell>
        </row>
        <row r="181">
          <cell r="G181">
            <v>747.90324213245412</v>
          </cell>
        </row>
      </sheetData>
      <sheetData sheetId="13">
        <row r="181">
          <cell r="G181">
            <v>798.11600015458998</v>
          </cell>
        </row>
      </sheetData>
      <sheetData sheetId="14"/>
      <sheetData sheetId="15"/>
      <sheetData sheetId="16">
        <row r="24">
          <cell r="L24">
            <v>260.10000000000002</v>
          </cell>
          <cell r="M24">
            <v>260.10000000000002</v>
          </cell>
        </row>
        <row r="28">
          <cell r="L28">
            <v>171.6</v>
          </cell>
          <cell r="M28">
            <v>171.6</v>
          </cell>
        </row>
      </sheetData>
      <sheetData sheetId="17"/>
      <sheetData sheetId="18"/>
      <sheetData sheetId="19"/>
      <sheetData sheetId="20">
        <row r="15">
          <cell r="G15">
            <v>1.0956465356665701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360</v>
          </cell>
        </row>
        <row r="12">
          <cell r="H12">
            <v>360</v>
          </cell>
        </row>
        <row r="14">
          <cell r="H14">
            <v>25.842735165983957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Челябинская ТЭЦ-3 без ДПМ/НВ</v>
          </cell>
        </row>
      </sheetData>
      <sheetData sheetId="6"/>
      <sheetData sheetId="7">
        <row r="12">
          <cell r="K12">
            <v>109.65</v>
          </cell>
        </row>
      </sheetData>
      <sheetData sheetId="8"/>
      <sheetData sheetId="9">
        <row r="11">
          <cell r="I11">
            <v>360</v>
          </cell>
          <cell r="L11">
            <v>360</v>
          </cell>
        </row>
        <row r="12">
          <cell r="I12">
            <v>332.23750000000001</v>
          </cell>
          <cell r="L12">
            <v>332.53757387672812</v>
          </cell>
        </row>
        <row r="13">
          <cell r="I13">
            <v>1807.2320000000002</v>
          </cell>
          <cell r="L13">
            <v>1807.232</v>
          </cell>
        </row>
        <row r="15">
          <cell r="I15">
            <v>1602.7412495900003</v>
          </cell>
          <cell r="L15">
            <v>1566.8687199999999</v>
          </cell>
        </row>
        <row r="16">
          <cell r="I16">
            <v>2602.6566780899998</v>
          </cell>
          <cell r="L16">
            <v>2609.6356999999998</v>
          </cell>
        </row>
        <row r="17">
          <cell r="I17">
            <v>2576.3186780999999</v>
          </cell>
          <cell r="L17">
            <v>2588.8456999999999</v>
          </cell>
        </row>
        <row r="20">
          <cell r="L20">
            <v>727.10159156218094</v>
          </cell>
        </row>
        <row r="21">
          <cell r="L21">
            <v>220754.39994377753</v>
          </cell>
        </row>
        <row r="31">
          <cell r="I31">
            <v>2301959.1210187376</v>
          </cell>
          <cell r="L31">
            <v>2503440.5979180001</v>
          </cell>
        </row>
        <row r="32">
          <cell r="I32">
            <v>1051199.112720164</v>
          </cell>
          <cell r="L32">
            <v>1128244.9013671107</v>
          </cell>
        </row>
        <row r="33">
          <cell r="I33">
            <v>1250760.0082985735</v>
          </cell>
          <cell r="L33">
            <v>1375195.6965508894</v>
          </cell>
        </row>
        <row r="43">
          <cell r="G43">
            <v>1061891.3539879373</v>
          </cell>
          <cell r="H43">
            <v>834013.35773906054</v>
          </cell>
          <cell r="I43">
            <v>1895904.711726998</v>
          </cell>
          <cell r="J43">
            <v>1139272.7400809971</v>
          </cell>
          <cell r="K43">
            <v>880909.59095900052</v>
          </cell>
          <cell r="L43">
            <v>2020182.3310399977</v>
          </cell>
        </row>
      </sheetData>
      <sheetData sheetId="10">
        <row r="9">
          <cell r="J9">
            <v>360</v>
          </cell>
        </row>
      </sheetData>
      <sheetData sheetId="11">
        <row r="26">
          <cell r="G26">
            <v>224.6</v>
          </cell>
        </row>
        <row r="170">
          <cell r="G170">
            <v>720.06345328478494</v>
          </cell>
        </row>
      </sheetData>
      <sheetData sheetId="12">
        <row r="26">
          <cell r="G26">
            <v>224.49249222165344</v>
          </cell>
        </row>
        <row r="170">
          <cell r="G170">
            <v>655.87574600021856</v>
          </cell>
        </row>
      </sheetData>
      <sheetData sheetId="13">
        <row r="170">
          <cell r="G170">
            <v>655.73375017856506</v>
          </cell>
        </row>
      </sheetData>
      <sheetData sheetId="14"/>
      <sheetData sheetId="15"/>
      <sheetData sheetId="16">
        <row r="24">
          <cell r="L24">
            <v>224.49249222165344</v>
          </cell>
          <cell r="M24">
            <v>224.6</v>
          </cell>
        </row>
        <row r="28">
          <cell r="L28">
            <v>165.5</v>
          </cell>
          <cell r="M28">
            <v>165.5</v>
          </cell>
        </row>
      </sheetData>
      <sheetData sheetId="17"/>
      <sheetData sheetId="18"/>
      <sheetData sheetId="19"/>
      <sheetData sheetId="20">
        <row r="15">
          <cell r="G15">
            <v>1.0810323859285618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50</v>
          </cell>
        </row>
        <row r="12">
          <cell r="H12">
            <v>37.254999999999995</v>
          </cell>
        </row>
        <row r="14">
          <cell r="H14">
            <v>1.9395561315924226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145</v>
          </cell>
        </row>
        <row r="12">
          <cell r="H12">
            <v>143.72333333333333</v>
          </cell>
        </row>
        <row r="14">
          <cell r="H14">
            <v>13.085239855350743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195</v>
          </cell>
          <cell r="L11">
            <v>195</v>
          </cell>
        </row>
        <row r="12">
          <cell r="L12">
            <v>165.18705623826588</v>
          </cell>
        </row>
        <row r="13">
          <cell r="L13">
            <v>1090.3019999999999</v>
          </cell>
        </row>
        <row r="15">
          <cell r="L15">
            <v>962.08899999999994</v>
          </cell>
        </row>
        <row r="16">
          <cell r="L16">
            <v>1582.6480000000001</v>
          </cell>
        </row>
        <row r="17">
          <cell r="L17">
            <v>1579.6550000000002</v>
          </cell>
        </row>
        <row r="20">
          <cell r="L20">
            <v>1219.9470359672912</v>
          </cell>
        </row>
        <row r="21">
          <cell r="L21">
            <v>306305.40676839359</v>
          </cell>
        </row>
        <row r="31">
          <cell r="L31">
            <v>2048159.5147001813</v>
          </cell>
        </row>
        <row r="32">
          <cell r="L32">
            <v>1166843.4618216562</v>
          </cell>
        </row>
        <row r="33">
          <cell r="L33">
            <v>881316.05287852511</v>
          </cell>
        </row>
        <row r="43">
          <cell r="J43">
            <v>1173697.6238867352</v>
          </cell>
          <cell r="K43">
            <v>607172.26144722651</v>
          </cell>
          <cell r="L43">
            <v>1780869.8853339618</v>
          </cell>
        </row>
      </sheetData>
      <sheetData sheetId="10">
        <row r="9">
          <cell r="K9">
            <v>195</v>
          </cell>
        </row>
      </sheetData>
      <sheetData sheetId="11">
        <row r="26">
          <cell r="G26">
            <v>370.4</v>
          </cell>
        </row>
        <row r="181">
          <cell r="G181">
            <v>1212.8227864798955</v>
          </cell>
        </row>
      </sheetData>
      <sheetData sheetId="12" refreshError="1"/>
      <sheetData sheetId="13" refreshError="1"/>
      <sheetData sheetId="14" refreshError="1"/>
      <sheetData sheetId="15" refreshError="1"/>
      <sheetData sheetId="16">
        <row r="24">
          <cell r="L24">
            <v>0</v>
          </cell>
          <cell r="M24">
            <v>370.4</v>
          </cell>
        </row>
        <row r="28">
          <cell r="M28">
            <v>171.7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sheetData sheetId="1"/>
      <sheetData sheetId="2"/>
      <sheetData sheetId="3"/>
      <sheetData sheetId="4"/>
      <sheetData sheetId="5"/>
      <sheetData sheetId="6">
        <row r="9">
          <cell r="I9">
            <v>195</v>
          </cell>
        </row>
        <row r="65">
          <cell r="J65">
            <v>1093.0769664604347</v>
          </cell>
        </row>
      </sheetData>
      <sheetData sheetId="7"/>
      <sheetData sheetId="8"/>
      <sheetData sheetId="9"/>
      <sheetData sheetId="10">
        <row r="181">
          <cell r="G181">
            <v>1169.4645148149775</v>
          </cell>
        </row>
      </sheetData>
      <sheetData sheetId="11"/>
      <sheetData sheetId="12"/>
      <sheetData sheetId="13"/>
      <sheetData sheetId="14"/>
      <sheetData sheetId="15">
        <row r="8">
          <cell r="I8">
            <v>1282.72</v>
          </cell>
        </row>
      </sheetData>
      <sheetData sheetId="16"/>
      <sheetData sheetId="17">
        <row r="15">
          <cell r="I15">
            <v>300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L11">
            <v>65</v>
          </cell>
        </row>
        <row r="12">
          <cell r="L12">
            <v>60.284745746666665</v>
          </cell>
        </row>
        <row r="13">
          <cell r="L13">
            <v>258.23999999999995</v>
          </cell>
        </row>
        <row r="15">
          <cell r="L15">
            <v>223.32543202559992</v>
          </cell>
        </row>
        <row r="16">
          <cell r="L16">
            <v>0</v>
          </cell>
        </row>
        <row r="17">
          <cell r="L17">
            <v>0</v>
          </cell>
        </row>
        <row r="20">
          <cell r="L20">
            <v>1279.4728207469295</v>
          </cell>
        </row>
        <row r="31">
          <cell r="L31">
            <v>285478.94446946296</v>
          </cell>
        </row>
        <row r="32">
          <cell r="L32">
            <v>285478.94446946296</v>
          </cell>
        </row>
        <row r="33">
          <cell r="L33">
            <v>0</v>
          </cell>
        </row>
        <row r="43">
          <cell r="J43">
            <v>285738.82045832102</v>
          </cell>
          <cell r="K43">
            <v>0</v>
          </cell>
          <cell r="L43">
            <v>285738.82045832102</v>
          </cell>
        </row>
      </sheetData>
      <sheetData sheetId="10">
        <row r="9">
          <cell r="K9">
            <v>65</v>
          </cell>
        </row>
      </sheetData>
      <sheetData sheetId="11">
        <row r="26">
          <cell r="G26">
            <v>370.4</v>
          </cell>
        </row>
        <row r="181">
          <cell r="G181">
            <v>1278.3091557469297</v>
          </cell>
        </row>
      </sheetData>
      <sheetData sheetId="12"/>
      <sheetData sheetId="13"/>
      <sheetData sheetId="14" refreshError="1"/>
      <sheetData sheetId="15" refreshError="1"/>
      <sheetData sheetId="16">
        <row r="24">
          <cell r="M24">
            <v>370.4</v>
          </cell>
        </row>
        <row r="28">
          <cell r="M28">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83.799999999999983</v>
          </cell>
        </row>
        <row r="12">
          <cell r="H12">
            <v>81.540833333333325</v>
          </cell>
        </row>
        <row r="14">
          <cell r="H14">
            <v>5.8973315625533367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217.5333333333333</v>
          </cell>
        </row>
        <row r="12">
          <cell r="H12">
            <v>217.5333333333333</v>
          </cell>
        </row>
        <row r="14">
          <cell r="H14">
            <v>5.5085134421936344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Челябинская ТЭЦ-3 (БЛ 3) ДПМ</v>
          </cell>
        </row>
      </sheetData>
      <sheetData sheetId="6"/>
      <sheetData sheetId="7">
        <row r="12">
          <cell r="K12">
            <v>109.65</v>
          </cell>
        </row>
      </sheetData>
      <sheetData sheetId="8"/>
      <sheetData sheetId="9">
        <row r="11">
          <cell r="I11">
            <v>220</v>
          </cell>
          <cell r="L11">
            <v>220</v>
          </cell>
        </row>
        <row r="12">
          <cell r="I12">
            <v>202.85833333333335</v>
          </cell>
          <cell r="L12">
            <v>214.52239243284905</v>
          </cell>
        </row>
        <row r="13">
          <cell r="I13">
            <v>1300.704</v>
          </cell>
          <cell r="L13">
            <v>1317.8532</v>
          </cell>
        </row>
        <row r="15">
          <cell r="I15">
            <v>1250.2429999999999</v>
          </cell>
          <cell r="L15">
            <v>1269.7421853333333</v>
          </cell>
        </row>
        <row r="16">
          <cell r="I16">
            <v>161.02100000000002</v>
          </cell>
          <cell r="L16">
            <v>183.94531000000001</v>
          </cell>
        </row>
        <row r="17">
          <cell r="I17">
            <v>161.02100000000002</v>
          </cell>
          <cell r="L17">
            <v>183.94531000000001</v>
          </cell>
        </row>
        <row r="20">
          <cell r="L20">
            <v>795.38126546062585</v>
          </cell>
        </row>
        <row r="31">
          <cell r="I31">
            <v>956314.76779644878</v>
          </cell>
          <cell r="L31">
            <v>1072117.198761513</v>
          </cell>
        </row>
        <row r="32">
          <cell r="I32">
            <v>905493.41162677808</v>
          </cell>
          <cell r="L32">
            <v>1008451.5916390714</v>
          </cell>
        </row>
        <row r="33">
          <cell r="I33">
            <v>50821.356169670704</v>
          </cell>
          <cell r="L33">
            <v>63665.607122441637</v>
          </cell>
        </row>
        <row r="43">
          <cell r="G43">
            <v>906872.42965577799</v>
          </cell>
          <cell r="H43">
            <v>0</v>
          </cell>
          <cell r="I43">
            <v>906872.42965577799</v>
          </cell>
          <cell r="J43">
            <v>1009929.1461791672</v>
          </cell>
          <cell r="K43">
            <v>0</v>
          </cell>
          <cell r="L43">
            <v>1009929.1461791672</v>
          </cell>
        </row>
      </sheetData>
      <sheetData sheetId="10">
        <row r="9">
          <cell r="J9">
            <v>216.30000000000004</v>
          </cell>
        </row>
      </sheetData>
      <sheetData sheetId="11">
        <row r="26">
          <cell r="G26">
            <v>248.5</v>
          </cell>
        </row>
        <row r="170">
          <cell r="G170">
            <v>794.21760046062593</v>
          </cell>
        </row>
      </sheetData>
      <sheetData sheetId="12">
        <row r="26">
          <cell r="G26">
            <v>248.49999999999997</v>
          </cell>
        </row>
        <row r="170">
          <cell r="G170">
            <v>724.25393433658746</v>
          </cell>
        </row>
      </sheetData>
      <sheetData sheetId="13">
        <row r="170">
          <cell r="G170">
            <v>703.84326537026857</v>
          </cell>
        </row>
      </sheetData>
      <sheetData sheetId="14"/>
      <sheetData sheetId="15"/>
      <sheetData sheetId="16">
        <row r="24">
          <cell r="L24">
            <v>248.49999999999997</v>
          </cell>
          <cell r="M24">
            <v>248.5</v>
          </cell>
        </row>
        <row r="28">
          <cell r="L28">
            <v>108.7</v>
          </cell>
          <cell r="M28">
            <v>108.7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60.5</v>
          </cell>
        </row>
        <row r="12">
          <cell r="H12">
            <v>30.929981118791599</v>
          </cell>
        </row>
        <row r="14">
          <cell r="H14">
            <v>10.443657460744156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7_Челябинская ГРЭС без ДПМ_I"/>
    </sheetNames>
    <sheetDataSet>
      <sheetData sheetId="0"/>
      <sheetData sheetId="1"/>
      <sheetData sheetId="2"/>
      <sheetData sheetId="3"/>
      <sheetData sheetId="4"/>
      <sheetData sheetId="5">
        <row r="14">
          <cell r="E14" t="str">
            <v>Челябинская ГРЭС без ДПМ/НВ</v>
          </cell>
        </row>
      </sheetData>
      <sheetData sheetId="6"/>
      <sheetData sheetId="7">
        <row r="12">
          <cell r="K12">
            <v>109.65</v>
          </cell>
        </row>
      </sheetData>
      <sheetData sheetId="8"/>
      <sheetData sheetId="9">
        <row r="11">
          <cell r="I11">
            <v>39</v>
          </cell>
          <cell r="L11">
            <v>39</v>
          </cell>
        </row>
        <row r="12">
          <cell r="I12">
            <v>18.144616666666629</v>
          </cell>
          <cell r="L12">
            <v>18.154963499794629</v>
          </cell>
        </row>
        <row r="13">
          <cell r="I13">
            <v>300.62100000000004</v>
          </cell>
          <cell r="L13">
            <v>231.88299999999998</v>
          </cell>
        </row>
        <row r="15">
          <cell r="I15">
            <v>288.19874883000006</v>
          </cell>
          <cell r="L15">
            <v>158.51323714322126</v>
          </cell>
        </row>
        <row r="16">
          <cell r="I16">
            <v>1469.203</v>
          </cell>
          <cell r="L16">
            <v>1390.125</v>
          </cell>
        </row>
        <row r="17">
          <cell r="I17">
            <v>1460.5029999999999</v>
          </cell>
          <cell r="L17">
            <v>1377.259</v>
          </cell>
        </row>
        <row r="20">
          <cell r="L20">
            <v>636.54496162628129</v>
          </cell>
        </row>
        <row r="21">
          <cell r="L21">
            <v>469979.77626845392</v>
          </cell>
        </row>
        <row r="31">
          <cell r="I31">
            <v>858071.64282926184</v>
          </cell>
          <cell r="L31">
            <v>823961.77343225956</v>
          </cell>
        </row>
        <row r="32">
          <cell r="I32">
            <v>159801.07051606016</v>
          </cell>
          <cell r="L32">
            <v>99785.164372777755</v>
          </cell>
        </row>
        <row r="33">
          <cell r="I33">
            <v>698270.57231320161</v>
          </cell>
          <cell r="L33">
            <v>724176.60905948177</v>
          </cell>
        </row>
        <row r="43">
          <cell r="G43">
            <v>161723.70809486401</v>
          </cell>
          <cell r="H43">
            <v>96986.358461320837</v>
          </cell>
          <cell r="I43">
            <v>258710.06655618484</v>
          </cell>
          <cell r="J43">
            <v>100900.8024545894</v>
          </cell>
          <cell r="K43">
            <v>102389.58820554512</v>
          </cell>
          <cell r="L43">
            <v>203290.39066013452</v>
          </cell>
        </row>
      </sheetData>
      <sheetData sheetId="10">
        <row r="9">
          <cell r="K9">
            <v>39</v>
          </cell>
        </row>
      </sheetData>
      <sheetData sheetId="11">
        <row r="26">
          <cell r="G26">
            <v>189.6</v>
          </cell>
        </row>
        <row r="170">
          <cell r="G170">
            <v>629.50682334888529</v>
          </cell>
        </row>
      </sheetData>
      <sheetData sheetId="12">
        <row r="21">
          <cell r="G21">
            <v>1469.203</v>
          </cell>
        </row>
        <row r="170">
          <cell r="G170">
            <v>554.48217997060817</v>
          </cell>
        </row>
      </sheetData>
      <sheetData sheetId="13">
        <row r="170">
          <cell r="G170">
            <v>567.70102125329549</v>
          </cell>
        </row>
      </sheetData>
      <sheetData sheetId="14"/>
      <sheetData sheetId="15"/>
      <sheetData sheetId="16">
        <row r="24">
          <cell r="L24">
            <v>189.6</v>
          </cell>
          <cell r="M24">
            <v>189.6</v>
          </cell>
        </row>
        <row r="28">
          <cell r="L28">
            <v>163.6</v>
          </cell>
          <cell r="M28">
            <v>163.6</v>
          </cell>
        </row>
      </sheetData>
      <sheetData sheetId="17"/>
      <sheetData sheetId="18"/>
      <sheetData sheetId="19"/>
      <sheetData sheetId="20">
        <row r="15">
          <cell r="G15">
            <v>1.8549448445837622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20.583333333333332</v>
          </cell>
        </row>
        <row r="12">
          <cell r="H12">
            <v>20.583333333333332</v>
          </cell>
        </row>
        <row r="14">
          <cell r="H14">
            <v>0.76579301075268813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Челябинская ГРЭС (БЛ-1) ДПМ</v>
          </cell>
        </row>
      </sheetData>
      <sheetData sheetId="6"/>
      <sheetData sheetId="7">
        <row r="12">
          <cell r="K12">
            <v>102</v>
          </cell>
        </row>
      </sheetData>
      <sheetData sheetId="8"/>
      <sheetData sheetId="9">
        <row r="11">
          <cell r="I11">
            <v>247.5</v>
          </cell>
          <cell r="L11">
            <v>247</v>
          </cell>
        </row>
        <row r="12">
          <cell r="I12">
            <v>240.82469166666667</v>
          </cell>
          <cell r="L12">
            <v>239.42926587301588</v>
          </cell>
        </row>
        <row r="13">
          <cell r="I13">
            <v>1638.3610000000001</v>
          </cell>
          <cell r="L13">
            <v>1638.3620000000001</v>
          </cell>
        </row>
        <row r="15">
          <cell r="I15">
            <v>1581.0189857600001</v>
          </cell>
          <cell r="L15">
            <v>1572.0790000000002</v>
          </cell>
        </row>
        <row r="16">
          <cell r="I16">
            <v>0</v>
          </cell>
          <cell r="L16">
            <v>0</v>
          </cell>
        </row>
        <row r="17">
          <cell r="I17">
            <v>0</v>
          </cell>
          <cell r="L17">
            <v>0</v>
          </cell>
        </row>
        <row r="20">
          <cell r="L20">
            <v>856.2199453677523</v>
          </cell>
        </row>
        <row r="31">
          <cell r="I31">
            <v>1325340.9832653219</v>
          </cell>
          <cell r="L31">
            <v>1344216.022184256</v>
          </cell>
        </row>
        <row r="32">
          <cell r="I32">
            <v>1325340.9832653219</v>
          </cell>
          <cell r="L32">
            <v>1344216.022184256</v>
          </cell>
        </row>
        <row r="33">
          <cell r="I33">
            <v>0</v>
          </cell>
          <cell r="L33">
            <v>0</v>
          </cell>
        </row>
        <row r="43">
          <cell r="G43">
            <v>1327084.8472066151</v>
          </cell>
          <cell r="H43">
            <v>0</v>
          </cell>
          <cell r="I43">
            <v>1327084.8472066151</v>
          </cell>
          <cell r="J43">
            <v>1346045.3954937907</v>
          </cell>
          <cell r="K43">
            <v>0</v>
          </cell>
          <cell r="L43">
            <v>1346045.3954937907</v>
          </cell>
        </row>
      </sheetData>
      <sheetData sheetId="10">
        <row r="9">
          <cell r="J9">
            <v>247.5</v>
          </cell>
        </row>
      </sheetData>
      <sheetData sheetId="11">
        <row r="26">
          <cell r="G26">
            <v>242.2</v>
          </cell>
        </row>
        <row r="170">
          <cell r="G170">
            <v>855.05628036775238</v>
          </cell>
        </row>
      </sheetData>
      <sheetData sheetId="12">
        <row r="26">
          <cell r="G26">
            <v>242.2</v>
          </cell>
        </row>
        <row r="170">
          <cell r="G170">
            <v>838.28277535087727</v>
          </cell>
        </row>
      </sheetData>
      <sheetData sheetId="13">
        <row r="170">
          <cell r="G170">
            <v>0</v>
          </cell>
        </row>
      </sheetData>
      <sheetData sheetId="14"/>
      <sheetData sheetId="15"/>
      <sheetData sheetId="16">
        <row r="24">
          <cell r="L24">
            <v>242.2</v>
          </cell>
          <cell r="M24">
            <v>242.2</v>
          </cell>
        </row>
        <row r="28">
          <cell r="L28">
            <v>0</v>
          </cell>
          <cell r="M28">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Челябинская ГРЭС (БЛ-2) ДПМ</v>
          </cell>
        </row>
      </sheetData>
      <sheetData sheetId="6"/>
      <sheetData sheetId="7">
        <row r="12">
          <cell r="K12">
            <v>102</v>
          </cell>
        </row>
      </sheetData>
      <sheetData sheetId="8"/>
      <sheetData sheetId="9">
        <row r="11">
          <cell r="I11">
            <v>0</v>
          </cell>
          <cell r="L11">
            <v>247.5</v>
          </cell>
        </row>
        <row r="12">
          <cell r="L12">
            <v>240.00784236857825</v>
          </cell>
        </row>
        <row r="13">
          <cell r="L13">
            <v>1640.222</v>
          </cell>
        </row>
        <row r="15">
          <cell r="L15">
            <v>1574.5940000000001</v>
          </cell>
        </row>
        <row r="16">
          <cell r="L16">
            <v>0</v>
          </cell>
        </row>
        <row r="17">
          <cell r="L17">
            <v>0</v>
          </cell>
        </row>
        <row r="20">
          <cell r="L20">
            <v>856.94634327285962</v>
          </cell>
        </row>
        <row r="31">
          <cell r="L31">
            <v>1347510.270512375</v>
          </cell>
        </row>
        <row r="32">
          <cell r="L32">
            <v>1347510.270512375</v>
          </cell>
        </row>
        <row r="33">
          <cell r="L33">
            <v>0</v>
          </cell>
        </row>
        <row r="43">
          <cell r="J43">
            <v>1349342.5704393853</v>
          </cell>
          <cell r="K43">
            <v>0</v>
          </cell>
          <cell r="L43">
            <v>1349342.5704393853</v>
          </cell>
        </row>
      </sheetData>
      <sheetData sheetId="10">
        <row r="9">
          <cell r="K9">
            <v>247.5</v>
          </cell>
        </row>
      </sheetData>
      <sheetData sheetId="11">
        <row r="26">
          <cell r="G26">
            <v>242.2</v>
          </cell>
        </row>
        <row r="170">
          <cell r="G170">
            <v>855.78267827285958</v>
          </cell>
        </row>
      </sheetData>
      <sheetData sheetId="12">
        <row r="170">
          <cell r="G170">
            <v>0</v>
          </cell>
        </row>
      </sheetData>
      <sheetData sheetId="13"/>
      <sheetData sheetId="14"/>
      <sheetData sheetId="15"/>
      <sheetData sheetId="16">
        <row r="24">
          <cell r="L24">
            <v>0</v>
          </cell>
          <cell r="M24">
            <v>242.2</v>
          </cell>
        </row>
        <row r="28">
          <cell r="M28">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Челябинская ГРЭС (БЛ-3) НВ</v>
          </cell>
        </row>
      </sheetData>
      <sheetData sheetId="6"/>
      <sheetData sheetId="7">
        <row r="12">
          <cell r="K12">
            <v>102</v>
          </cell>
        </row>
      </sheetData>
      <sheetData sheetId="8"/>
      <sheetData sheetId="9">
        <row r="11">
          <cell r="L11">
            <v>247.5</v>
          </cell>
        </row>
        <row r="12">
          <cell r="L12">
            <v>239.92926587301588</v>
          </cell>
        </row>
        <row r="13">
          <cell r="L13">
            <v>1639.2889999999998</v>
          </cell>
        </row>
        <row r="15">
          <cell r="L15">
            <v>1573.0059999999999</v>
          </cell>
        </row>
        <row r="16">
          <cell r="L16">
            <v>0</v>
          </cell>
        </row>
        <row r="17">
          <cell r="L17">
            <v>0</v>
          </cell>
        </row>
        <row r="20">
          <cell r="L20">
            <v>856.94634327285962</v>
          </cell>
        </row>
        <row r="31">
          <cell r="L31">
            <v>1346151.2876192776</v>
          </cell>
        </row>
        <row r="32">
          <cell r="L32">
            <v>1346151.2876192776</v>
          </cell>
        </row>
        <row r="33">
          <cell r="L33">
            <v>0</v>
          </cell>
        </row>
        <row r="43">
          <cell r="J43">
            <v>1347981.7396462676</v>
          </cell>
          <cell r="K43">
            <v>0</v>
          </cell>
          <cell r="L43">
            <v>1347981.7396462676</v>
          </cell>
        </row>
      </sheetData>
      <sheetData sheetId="10">
        <row r="9">
          <cell r="K9">
            <v>247.5</v>
          </cell>
        </row>
      </sheetData>
      <sheetData sheetId="11">
        <row r="26">
          <cell r="G26">
            <v>242.2</v>
          </cell>
        </row>
        <row r="170">
          <cell r="G170">
            <v>855.78267827285958</v>
          </cell>
        </row>
      </sheetData>
      <sheetData sheetId="12"/>
      <sheetData sheetId="13"/>
      <sheetData sheetId="14"/>
      <sheetData sheetId="15"/>
      <sheetData sheetId="16">
        <row r="24">
          <cell r="L24">
            <v>0</v>
          </cell>
          <cell r="M24">
            <v>242.2</v>
          </cell>
        </row>
        <row r="28">
          <cell r="M28">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472</v>
          </cell>
        </row>
        <row r="12">
          <cell r="H12">
            <v>472</v>
          </cell>
        </row>
        <row r="14">
          <cell r="H14">
            <v>23.329176124871992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Тюменская ТЭЦ1 без ДПМ/НВ</v>
          </cell>
        </row>
      </sheetData>
      <sheetData sheetId="6"/>
      <sheetData sheetId="7">
        <row r="12">
          <cell r="K12">
            <v>109.65</v>
          </cell>
        </row>
      </sheetData>
      <sheetData sheetId="8"/>
      <sheetData sheetId="9">
        <row r="11">
          <cell r="I11">
            <v>472</v>
          </cell>
          <cell r="L11">
            <v>472</v>
          </cell>
        </row>
        <row r="12">
          <cell r="I12">
            <v>440.2828420467186</v>
          </cell>
          <cell r="L12">
            <v>446.86355108209591</v>
          </cell>
        </row>
        <row r="13">
          <cell r="I13">
            <v>3086.4208000000003</v>
          </cell>
          <cell r="L13">
            <v>2285.5680000000007</v>
          </cell>
        </row>
        <row r="15">
          <cell r="I15">
            <v>2824.0626107300004</v>
          </cell>
          <cell r="L15">
            <v>2065.6146536000006</v>
          </cell>
        </row>
        <row r="16">
          <cell r="I16">
            <v>2527.29</v>
          </cell>
          <cell r="L16">
            <v>2528.6990000000001</v>
          </cell>
        </row>
        <row r="17">
          <cell r="I17">
            <v>2518.9600000099999</v>
          </cell>
          <cell r="L17">
            <v>2519.0920000000001</v>
          </cell>
        </row>
        <row r="20">
          <cell r="L20">
            <v>665.74113974939712</v>
          </cell>
        </row>
        <row r="21">
          <cell r="L21">
            <v>175143.324692436</v>
          </cell>
        </row>
        <row r="31">
          <cell r="I31">
            <v>2718679.3356814925</v>
          </cell>
          <cell r="L31">
            <v>2483850.6752762268</v>
          </cell>
        </row>
        <row r="32">
          <cell r="I32">
            <v>1694737.0526375</v>
          </cell>
          <cell r="L32">
            <v>1360620.1811074272</v>
          </cell>
        </row>
        <row r="33">
          <cell r="I33">
            <v>1023942.2830439925</v>
          </cell>
          <cell r="L33">
            <v>1123230.4941687996</v>
          </cell>
        </row>
        <row r="43">
          <cell r="G43">
            <v>1713585.2810104229</v>
          </cell>
          <cell r="H43">
            <v>869138.12487708998</v>
          </cell>
          <cell r="I43">
            <v>2582723.405887513</v>
          </cell>
          <cell r="J43">
            <v>1375164.6537707206</v>
          </cell>
          <cell r="K43">
            <v>939182.01624463778</v>
          </cell>
          <cell r="L43">
            <v>2314346.6700153584</v>
          </cell>
        </row>
      </sheetData>
      <sheetData sheetId="10">
        <row r="9">
          <cell r="J9">
            <v>472</v>
          </cell>
        </row>
      </sheetData>
      <sheetData sheetId="11">
        <row r="26">
          <cell r="G26">
            <v>243.6</v>
          </cell>
        </row>
        <row r="170">
          <cell r="G170">
            <v>658.69990742760615</v>
          </cell>
        </row>
      </sheetData>
      <sheetData sheetId="12">
        <row r="21">
          <cell r="G21">
            <v>2527.29</v>
          </cell>
        </row>
        <row r="170">
          <cell r="G170">
            <v>600.10604800274677</v>
          </cell>
        </row>
      </sheetData>
      <sheetData sheetId="13">
        <row r="170">
          <cell r="G170">
            <v>591.47029162816807</v>
          </cell>
        </row>
      </sheetData>
      <sheetData sheetId="14"/>
      <sheetData sheetId="15"/>
      <sheetData sheetId="16">
        <row r="24">
          <cell r="L24">
            <v>243.6</v>
          </cell>
          <cell r="M24">
            <v>243.6</v>
          </cell>
        </row>
        <row r="28">
          <cell r="L28">
            <v>165.4</v>
          </cell>
          <cell r="M28">
            <v>165.4</v>
          </cell>
        </row>
      </sheetData>
      <sheetData sheetId="17"/>
      <sheetData sheetId="18"/>
      <sheetData sheetId="19"/>
      <sheetData sheetId="20">
        <row r="15">
          <cell r="G15">
            <v>1.0805716498749445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ТТЭЦ-1"/>
      <sheetName val="ТТЭЦ-1 действ"/>
      <sheetName val="ТТЭЦ-1 нов"/>
      <sheetName val="ТТЭЦ-2"/>
      <sheetName val="Тюмень"/>
      <sheetName val="ТТЭЦ"/>
      <sheetName val="ТТЭЦ действ"/>
      <sheetName val="ТТЭЦ нов"/>
      <sheetName val="Тюменский регион"/>
      <sheetName val="НГРЭС"/>
      <sheetName val="НГРЭС бл1"/>
      <sheetName val="НГРЭС бл2"/>
      <sheetName val="НГРЭС бл3"/>
      <sheetName val="Энергосистема ЗС"/>
      <sheetName val="НГРЭС Б1"/>
    </sheetNames>
    <sheetDataSet>
      <sheetData sheetId="0"/>
      <sheetData sheetId="1"/>
      <sheetData sheetId="2">
        <row r="9">
          <cell r="N9">
            <v>2285.5680000000002</v>
          </cell>
        </row>
        <row r="24">
          <cell r="N24">
            <v>2082.1120090000004</v>
          </cell>
          <cell r="V24">
            <v>233.90847399999998</v>
          </cell>
          <cell r="AD24">
            <v>274.42416100000008</v>
          </cell>
          <cell r="AL24">
            <v>198.72914200000002</v>
          </cell>
          <cell r="AX24">
            <v>144.72515899999999</v>
          </cell>
          <cell r="BF24">
            <v>115.18238100000002</v>
          </cell>
          <cell r="BN24">
            <v>119.08051300000002</v>
          </cell>
          <cell r="BZ24">
            <v>132.20499600000002</v>
          </cell>
          <cell r="CH24">
            <v>129.34210899999999</v>
          </cell>
          <cell r="CP24">
            <v>123.388251</v>
          </cell>
          <cell r="DB24">
            <v>150.29762700000001</v>
          </cell>
          <cell r="DJ24">
            <v>212.60744000000003</v>
          </cell>
          <cell r="DR24">
            <v>248.22175600000003</v>
          </cell>
        </row>
        <row r="25">
          <cell r="N25">
            <v>2118.7209999999995</v>
          </cell>
        </row>
        <row r="28">
          <cell r="N28">
            <v>2111.3859999999995</v>
          </cell>
        </row>
        <row r="30">
          <cell r="N30">
            <v>251.79277394002557</v>
          </cell>
        </row>
        <row r="33">
          <cell r="N33">
            <v>155.60189378403439</v>
          </cell>
        </row>
        <row r="136">
          <cell r="N136">
            <v>2342580.5001099999</v>
          </cell>
        </row>
        <row r="148">
          <cell r="N148">
            <v>1443183.4190298778</v>
          </cell>
          <cell r="V148">
            <v>143114.94272841071</v>
          </cell>
          <cell r="AD148">
            <v>166367.77686623888</v>
          </cell>
          <cell r="AL148">
            <v>125871.4274144743</v>
          </cell>
          <cell r="AX148">
            <v>97960.226750310991</v>
          </cell>
          <cell r="BF148">
            <v>90015.205691065348</v>
          </cell>
          <cell r="BN148">
            <v>93775.018213257426</v>
          </cell>
          <cell r="BZ148">
            <v>108712.42424343106</v>
          </cell>
          <cell r="CH148">
            <v>107597.94564864358</v>
          </cell>
          <cell r="CP148">
            <v>97620.309358280196</v>
          </cell>
          <cell r="DB148">
            <v>102123.18894383853</v>
          </cell>
          <cell r="DJ148">
            <v>139637.75424126585</v>
          </cell>
          <cell r="DR148">
            <v>170387.1989306609</v>
          </cell>
        </row>
      </sheetData>
      <sheetData sheetId="3">
        <row r="9">
          <cell r="N9">
            <v>1317.5059999999999</v>
          </cell>
        </row>
        <row r="24">
          <cell r="N24">
            <v>1230.5595229999999</v>
          </cell>
          <cell r="V24">
            <v>84.22243499999999</v>
          </cell>
          <cell r="AD24">
            <v>1.794616</v>
          </cell>
          <cell r="AL24">
            <v>123.22260299999999</v>
          </cell>
          <cell r="AX24">
            <v>114.648088</v>
          </cell>
          <cell r="BF24">
            <v>106.05251100000001</v>
          </cell>
          <cell r="BN24">
            <v>119.59877800000002</v>
          </cell>
          <cell r="BZ24">
            <v>127.28968399999998</v>
          </cell>
          <cell r="CH24">
            <v>115.78129899999999</v>
          </cell>
          <cell r="CP24">
            <v>109.09439300000001</v>
          </cell>
          <cell r="DB24">
            <v>114.726437</v>
          </cell>
          <cell r="DJ24">
            <v>98.993486000000004</v>
          </cell>
          <cell r="DR24">
            <v>115.13519300000002</v>
          </cell>
        </row>
        <row r="25">
          <cell r="N25">
            <v>752.71300000000008</v>
          </cell>
        </row>
        <row r="28">
          <cell r="N28">
            <v>752.71300000000008</v>
          </cell>
        </row>
        <row r="30">
          <cell r="N30">
            <v>265.51784103837451</v>
          </cell>
        </row>
        <row r="33">
          <cell r="N33">
            <v>125.9510597000604</v>
          </cell>
        </row>
        <row r="136">
          <cell r="N136">
            <v>1159423.3391799999</v>
          </cell>
        </row>
        <row r="148">
          <cell r="N148">
            <v>899598.6555903079</v>
          </cell>
          <cell r="V148">
            <v>52006.144510853825</v>
          </cell>
          <cell r="AD148">
            <v>1922.5762400000003</v>
          </cell>
          <cell r="AL148">
            <v>79411.575956182642</v>
          </cell>
          <cell r="AX148">
            <v>74214.356173356122</v>
          </cell>
          <cell r="BF148">
            <v>83365.190372880272</v>
          </cell>
          <cell r="BN148">
            <v>92040.382794836623</v>
          </cell>
          <cell r="BZ148">
            <v>102736.07946262341</v>
          </cell>
          <cell r="CH148">
            <v>98201.232092346938</v>
          </cell>
          <cell r="CP148">
            <v>85769.479094805269</v>
          </cell>
          <cell r="DB148">
            <v>82973.561922492925</v>
          </cell>
          <cell r="DJ148">
            <v>67525.264161785875</v>
          </cell>
          <cell r="DR148">
            <v>79432.812808144052</v>
          </cell>
        </row>
      </sheetData>
      <sheetData sheetId="4">
        <row r="9">
          <cell r="N9">
            <v>3994.3510000000001</v>
          </cell>
        </row>
        <row r="24">
          <cell r="N24">
            <v>3616.4207999999999</v>
          </cell>
          <cell r="V24">
            <v>374.12066599999997</v>
          </cell>
          <cell r="AD24">
            <v>448.60649599999999</v>
          </cell>
          <cell r="AL24">
            <v>408.450354</v>
          </cell>
          <cell r="AX24">
            <v>333.65672799999999</v>
          </cell>
          <cell r="BF24">
            <v>165.053426</v>
          </cell>
          <cell r="BN24">
            <v>203.23949100000004</v>
          </cell>
          <cell r="BZ24">
            <v>214.63167800000002</v>
          </cell>
          <cell r="CH24">
            <v>211.04312699999997</v>
          </cell>
          <cell r="CP24">
            <v>202.477968</v>
          </cell>
          <cell r="DB24">
            <v>291.632002</v>
          </cell>
          <cell r="DJ24">
            <v>382.853542</v>
          </cell>
          <cell r="DR24">
            <v>380.65532200000001</v>
          </cell>
        </row>
        <row r="25">
          <cell r="N25">
            <v>2821.4939999999997</v>
          </cell>
        </row>
        <row r="28">
          <cell r="N28">
            <v>2810.1969999999997</v>
          </cell>
        </row>
        <row r="30">
          <cell r="N30">
            <v>261.9680006308007</v>
          </cell>
        </row>
        <row r="33">
          <cell r="N33">
            <v>164.5918793378905</v>
          </cell>
        </row>
        <row r="136">
          <cell r="N136">
            <v>3883989.5017400002</v>
          </cell>
        </row>
        <row r="148">
          <cell r="N148">
            <v>2612546.7603720403</v>
          </cell>
          <cell r="V148">
            <v>225733.20184272673</v>
          </cell>
          <cell r="AD148">
            <v>301779.32288340904</v>
          </cell>
          <cell r="AL148">
            <v>275602.17174078629</v>
          </cell>
          <cell r="AX148">
            <v>231674.47730538889</v>
          </cell>
          <cell r="BF148">
            <v>135433.35678651722</v>
          </cell>
          <cell r="BN148">
            <v>176326.69093845552</v>
          </cell>
          <cell r="BZ148">
            <v>196571.43099937355</v>
          </cell>
          <cell r="CH148">
            <v>182637.43323095783</v>
          </cell>
          <cell r="CP148">
            <v>176683.88063707098</v>
          </cell>
          <cell r="DB148">
            <v>196207.67724606028</v>
          </cell>
          <cell r="DJ148">
            <v>261601.6800572791</v>
          </cell>
          <cell r="DR148">
            <v>252295.43670401469</v>
          </cell>
        </row>
      </sheetData>
      <sheetData sheetId="5"/>
      <sheetData sheetId="6"/>
      <sheetData sheetId="7"/>
      <sheetData sheetId="8"/>
      <sheetData sheetId="9"/>
      <sheetData sheetId="10"/>
      <sheetData sheetId="11">
        <row r="9">
          <cell r="N9">
            <v>2821.3599999999997</v>
          </cell>
        </row>
        <row r="24">
          <cell r="N24">
            <v>2765.2978399999993</v>
          </cell>
          <cell r="V24">
            <v>298.21900000000005</v>
          </cell>
          <cell r="AD24">
            <v>259.32785899999999</v>
          </cell>
          <cell r="AL24">
            <v>165.27405200000001</v>
          </cell>
          <cell r="AX24">
            <v>293.50649499999992</v>
          </cell>
          <cell r="BF24">
            <v>295.30595399999999</v>
          </cell>
          <cell r="BN24">
            <v>269.91246299999995</v>
          </cell>
          <cell r="BZ24">
            <v>268.196279</v>
          </cell>
          <cell r="CH24">
            <v>0.3217710000000002</v>
          </cell>
          <cell r="CP24">
            <v>28.768369</v>
          </cell>
          <cell r="DB24">
            <v>274.11626300000006</v>
          </cell>
          <cell r="DJ24">
            <v>290.71730600000001</v>
          </cell>
          <cell r="DR24">
            <v>321.63202900000005</v>
          </cell>
        </row>
        <row r="25">
          <cell r="N25">
            <v>15.327999999999999</v>
          </cell>
        </row>
        <row r="28">
          <cell r="N28">
            <v>0</v>
          </cell>
        </row>
        <row r="30">
          <cell r="N30">
            <v>210.85583337196528</v>
          </cell>
        </row>
        <row r="33">
          <cell r="N33">
            <v>152.07463465565561</v>
          </cell>
        </row>
        <row r="136">
          <cell r="N136">
            <v>1264340.9922499999</v>
          </cell>
        </row>
        <row r="148">
          <cell r="N148">
            <v>1264340.9922499999</v>
          </cell>
          <cell r="V148">
            <v>135853.8903</v>
          </cell>
          <cell r="AD148">
            <v>117598.04401</v>
          </cell>
          <cell r="AL148">
            <v>74560.575270000001</v>
          </cell>
          <cell r="AX148">
            <v>128590.33730999999</v>
          </cell>
          <cell r="BF148">
            <v>125801.78929000002</v>
          </cell>
          <cell r="BN148">
            <v>115993.90829000001</v>
          </cell>
          <cell r="BZ148">
            <v>125258.17494</v>
          </cell>
          <cell r="CH148">
            <v>1876.38193</v>
          </cell>
          <cell r="CP148">
            <v>15707.19059</v>
          </cell>
          <cell r="DB148">
            <v>130779.46350999999</v>
          </cell>
          <cell r="DJ148">
            <v>138625.31589</v>
          </cell>
          <cell r="DR148">
            <v>153695.92091999998</v>
          </cell>
        </row>
      </sheetData>
      <sheetData sheetId="12">
        <row r="9">
          <cell r="N9">
            <v>3176.4799999999996</v>
          </cell>
        </row>
        <row r="24">
          <cell r="N24">
            <v>3112.9118729999996</v>
          </cell>
          <cell r="V24">
            <v>299.82100000000003</v>
          </cell>
          <cell r="AD24">
            <v>261.25839400000001</v>
          </cell>
          <cell r="AL24">
            <v>229.336521</v>
          </cell>
          <cell r="AX24">
            <v>94.214823999999993</v>
          </cell>
          <cell r="BF24">
            <v>287.81258200000002</v>
          </cell>
          <cell r="BN24">
            <v>235.53639400000003</v>
          </cell>
          <cell r="BZ24">
            <v>290.69557800000001</v>
          </cell>
          <cell r="CH24">
            <v>274.51428499999997</v>
          </cell>
          <cell r="CP24">
            <v>233.57912800000003</v>
          </cell>
          <cell r="DB24">
            <v>301.21461299999999</v>
          </cell>
          <cell r="DJ24">
            <v>298.62838700000003</v>
          </cell>
          <cell r="DR24">
            <v>306.30016699999999</v>
          </cell>
        </row>
        <row r="25">
          <cell r="N25">
            <v>17.323</v>
          </cell>
        </row>
        <row r="28">
          <cell r="N28">
            <v>0</v>
          </cell>
        </row>
        <row r="30">
          <cell r="N30">
            <v>211.82797830831493</v>
          </cell>
        </row>
        <row r="33">
          <cell r="N33">
            <v>152.45627200838044</v>
          </cell>
        </row>
        <row r="136">
          <cell r="N136">
            <v>1443630.0315299998</v>
          </cell>
        </row>
        <row r="148">
          <cell r="N148">
            <v>1443630.0315299998</v>
          </cell>
          <cell r="V148">
            <v>136568.36847999998</v>
          </cell>
          <cell r="AD148">
            <v>118621.88038</v>
          </cell>
          <cell r="AL148">
            <v>104079.23719999999</v>
          </cell>
          <cell r="AX148">
            <v>42811.640240000001</v>
          </cell>
          <cell r="BF148">
            <v>123578.67514000001</v>
          </cell>
          <cell r="BN148">
            <v>101111.06413</v>
          </cell>
          <cell r="BZ148">
            <v>135605.22568</v>
          </cell>
          <cell r="CH148">
            <v>126071.35487000001</v>
          </cell>
          <cell r="CP148">
            <v>114876.84181999999</v>
          </cell>
          <cell r="DB148">
            <v>144662.51105999999</v>
          </cell>
          <cell r="DJ148">
            <v>145592.37830000001</v>
          </cell>
          <cell r="DR148">
            <v>150050.85423</v>
          </cell>
        </row>
      </sheetData>
      <sheetData sheetId="13">
        <row r="9">
          <cell r="N9">
            <v>3301.9769999999999</v>
          </cell>
        </row>
        <row r="24">
          <cell r="N24">
            <v>3235.7088829999993</v>
          </cell>
        </row>
        <row r="25">
          <cell r="N25">
            <v>16.823</v>
          </cell>
        </row>
        <row r="28">
          <cell r="N28">
            <v>0</v>
          </cell>
        </row>
        <row r="30">
          <cell r="N30">
            <v>215.22422244745326</v>
          </cell>
        </row>
        <row r="33">
          <cell r="N33">
            <v>152.82648754691141</v>
          </cell>
        </row>
        <row r="136">
          <cell r="N136">
            <v>1518804.8276799999</v>
          </cell>
        </row>
        <row r="148">
          <cell r="N148">
            <v>1518804.8276799999</v>
          </cell>
        </row>
      </sheetData>
      <sheetData sheetId="14"/>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H11">
            <v>190</v>
          </cell>
        </row>
        <row r="12">
          <cell r="H12">
            <v>190</v>
          </cell>
        </row>
        <row r="14">
          <cell r="H14">
            <v>9.8598914677206029</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Тюменская ТЭЦ-1 БЛ-2 ДПМ</v>
          </cell>
        </row>
      </sheetData>
      <sheetData sheetId="6"/>
      <sheetData sheetId="7">
        <row r="12">
          <cell r="K12">
            <v>109.65</v>
          </cell>
        </row>
      </sheetData>
      <sheetData sheetId="8"/>
      <sheetData sheetId="9">
        <row r="11">
          <cell r="I11">
            <v>190</v>
          </cell>
          <cell r="L11">
            <v>209.69999999999996</v>
          </cell>
        </row>
        <row r="12">
          <cell r="I12">
            <v>181.52333333333334</v>
          </cell>
          <cell r="L12">
            <v>201.70945611943685</v>
          </cell>
        </row>
        <row r="13">
          <cell r="I13">
            <v>1528.8408000000002</v>
          </cell>
          <cell r="L13">
            <v>1317.5060000000001</v>
          </cell>
        </row>
        <row r="15">
          <cell r="I15">
            <v>1449.7642000000001</v>
          </cell>
          <cell r="L15">
            <v>1247.6502308570459</v>
          </cell>
        </row>
        <row r="16">
          <cell r="I16">
            <v>399.72630000000004</v>
          </cell>
          <cell r="L16">
            <v>398.43400000000003</v>
          </cell>
        </row>
        <row r="17">
          <cell r="I17">
            <v>398.56630000000001</v>
          </cell>
          <cell r="L17">
            <v>398.43400000000003</v>
          </cell>
        </row>
        <row r="20">
          <cell r="L20">
            <v>753.46583780302342</v>
          </cell>
        </row>
        <row r="31">
          <cell r="I31">
            <v>1123086.4444585699</v>
          </cell>
          <cell r="L31">
            <v>1078453.2652337993</v>
          </cell>
        </row>
        <row r="32">
          <cell r="I32">
            <v>995069.71412732382</v>
          </cell>
          <cell r="L32">
            <v>938609.97957194957</v>
          </cell>
        </row>
        <row r="33">
          <cell r="I33">
            <v>128016.73033124604</v>
          </cell>
          <cell r="L33">
            <v>139843.28566184978</v>
          </cell>
        </row>
        <row r="43">
          <cell r="G43">
            <v>996668.80403992371</v>
          </cell>
          <cell r="H43">
            <v>0</v>
          </cell>
          <cell r="I43">
            <v>996668.80403992371</v>
          </cell>
          <cell r="J43">
            <v>940061.82647783973</v>
          </cell>
          <cell r="K43">
            <v>0</v>
          </cell>
          <cell r="L43">
            <v>940061.82647783973</v>
          </cell>
        </row>
      </sheetData>
      <sheetData sheetId="10">
        <row r="9">
          <cell r="J9">
            <v>190</v>
          </cell>
        </row>
      </sheetData>
      <sheetData sheetId="11">
        <row r="26">
          <cell r="G26">
            <v>277.8</v>
          </cell>
        </row>
        <row r="170">
          <cell r="G170">
            <v>752.3021728030235</v>
          </cell>
        </row>
      </sheetData>
      <sheetData sheetId="12">
        <row r="21">
          <cell r="G21">
            <v>399.72630000000004</v>
          </cell>
        </row>
        <row r="170">
          <cell r="G170">
            <v>686.36659266887932</v>
          </cell>
        </row>
      </sheetData>
      <sheetData sheetId="13">
        <row r="170">
          <cell r="G170">
            <v>642.78329622169645</v>
          </cell>
        </row>
      </sheetData>
      <sheetData sheetId="14"/>
      <sheetData sheetId="15"/>
      <sheetData sheetId="16">
        <row r="24">
          <cell r="L24">
            <v>277.8</v>
          </cell>
          <cell r="M24">
            <v>277.8</v>
          </cell>
        </row>
        <row r="28">
          <cell r="L28">
            <v>130.19999999999999</v>
          </cell>
          <cell r="M28">
            <v>130.19999999999999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row r="11">
          <cell r="J11">
            <v>755</v>
          </cell>
        </row>
      </sheetData>
      <sheetData sheetId="5"/>
      <sheetData sheetId="6"/>
      <sheetData sheetId="7"/>
      <sheetData sheetId="8"/>
      <sheetData sheetId="9"/>
      <sheetData sheetId="10"/>
      <sheetData sheetId="11"/>
      <sheetData sheetId="12"/>
      <sheetData sheetId="13"/>
      <sheetData sheetId="14"/>
      <sheetData sheetId="15">
        <row r="11">
          <cell r="J11">
            <v>755</v>
          </cell>
        </row>
      </sheetData>
      <sheetData sheetId="16"/>
      <sheetData sheetId="17"/>
      <sheetData sheetId="18"/>
      <sheetData sheetId="19"/>
      <sheetData sheetId="20">
        <row r="11">
          <cell r="H11">
            <v>755</v>
          </cell>
        </row>
        <row r="12">
          <cell r="H12">
            <v>755</v>
          </cell>
        </row>
        <row r="14">
          <cell r="H14">
            <v>43.241928292477382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Тюменская ТЭЦ2</v>
          </cell>
        </row>
      </sheetData>
      <sheetData sheetId="6"/>
      <sheetData sheetId="7">
        <row r="12">
          <cell r="K12">
            <v>109.65</v>
          </cell>
        </row>
      </sheetData>
      <sheetData sheetId="8"/>
      <sheetData sheetId="9">
        <row r="11">
          <cell r="I11">
            <v>755</v>
          </cell>
          <cell r="L11">
            <v>755</v>
          </cell>
        </row>
        <row r="12">
          <cell r="I12">
            <v>711.25490321035716</v>
          </cell>
          <cell r="L12">
            <v>710.37602646569383</v>
          </cell>
        </row>
        <row r="13">
          <cell r="I13">
            <v>4074.1824000000001</v>
          </cell>
          <cell r="L13">
            <v>3821.4009999999998</v>
          </cell>
        </row>
        <row r="15">
          <cell r="I15">
            <v>3690.1914000000002</v>
          </cell>
          <cell r="L15">
            <v>3430.95</v>
          </cell>
        </row>
        <row r="16">
          <cell r="I16">
            <v>2735.9800000199998</v>
          </cell>
          <cell r="L16">
            <v>2736.8683333333333</v>
          </cell>
        </row>
        <row r="17">
          <cell r="I17">
            <v>2726.7199999899999</v>
          </cell>
          <cell r="L17">
            <v>2726.7203333333332</v>
          </cell>
        </row>
        <row r="20">
          <cell r="L20">
            <v>798.15254731549385</v>
          </cell>
        </row>
        <row r="21">
          <cell r="L21">
            <v>169896.4403624174</v>
          </cell>
        </row>
        <row r="31">
          <cell r="I31">
            <v>3845993.046874912</v>
          </cell>
          <cell r="L31">
            <v>4013565.386186481</v>
          </cell>
        </row>
        <row r="32">
          <cell r="I32">
            <v>2661128.6569694658</v>
          </cell>
          <cell r="L32">
            <v>2714263.3713478968</v>
          </cell>
        </row>
        <row r="33">
          <cell r="I33">
            <v>1184864.3899054462</v>
          </cell>
          <cell r="L33">
            <v>1299302.0148385842</v>
          </cell>
        </row>
        <row r="43">
          <cell r="G43">
            <v>2685757.556873125</v>
          </cell>
          <cell r="H43">
            <v>1374144.4999024391</v>
          </cell>
          <cell r="I43">
            <v>4059902.0567755643</v>
          </cell>
          <cell r="J43">
            <v>2738421.4822120937</v>
          </cell>
          <cell r="K43">
            <v>1448284.2985838377</v>
          </cell>
          <cell r="L43">
            <v>4186705.7807959314</v>
          </cell>
        </row>
      </sheetData>
      <sheetData sheetId="10">
        <row r="9">
          <cell r="J9">
            <v>755</v>
          </cell>
        </row>
      </sheetData>
      <sheetData sheetId="11">
        <row r="26">
          <cell r="G26">
            <v>271</v>
          </cell>
        </row>
        <row r="170">
          <cell r="G170">
            <v>791.1113165006476</v>
          </cell>
        </row>
      </sheetData>
      <sheetData sheetId="12">
        <row r="21">
          <cell r="G21">
            <v>2735.9800000199998</v>
          </cell>
        </row>
        <row r="170">
          <cell r="G170">
            <v>721.13567252079827</v>
          </cell>
        </row>
      </sheetData>
      <sheetData sheetId="13">
        <row r="170">
          <cell r="G170">
            <v>721.15940358287116</v>
          </cell>
        </row>
      </sheetData>
      <sheetData sheetId="14"/>
      <sheetData sheetId="15"/>
      <sheetData sheetId="16">
        <row r="24">
          <cell r="L24">
            <v>271</v>
          </cell>
          <cell r="M24">
            <v>271</v>
          </cell>
        </row>
        <row r="28">
          <cell r="L28">
            <v>164.4</v>
          </cell>
          <cell r="M28">
            <v>164.4</v>
          </cell>
        </row>
      </sheetData>
      <sheetData sheetId="17"/>
      <sheetData sheetId="18"/>
      <sheetData sheetId="19"/>
      <sheetData sheetId="20">
        <row r="15">
          <cell r="G15">
            <v>1.0655526584127499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426.2833333333333</v>
          </cell>
        </row>
        <row r="12">
          <cell r="H12">
            <v>422.9375</v>
          </cell>
        </row>
        <row r="14">
          <cell r="H14">
            <v>6.4068761958098648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Няганская ГРЭС БЛ-1 ДПМ</v>
          </cell>
        </row>
      </sheetData>
      <sheetData sheetId="6"/>
      <sheetData sheetId="7">
        <row r="12">
          <cell r="K12">
            <v>109.65</v>
          </cell>
        </row>
      </sheetData>
      <sheetData sheetId="8"/>
      <sheetData sheetId="9">
        <row r="11">
          <cell r="I11">
            <v>420.90000000000003</v>
          </cell>
          <cell r="L11">
            <v>453.19999999999987</v>
          </cell>
        </row>
        <row r="12">
          <cell r="I12">
            <v>414.11350833333336</v>
          </cell>
          <cell r="L12">
            <v>440.56527681483891</v>
          </cell>
        </row>
        <row r="13">
          <cell r="I13">
            <v>2714.4540000000002</v>
          </cell>
          <cell r="L13">
            <v>2971.7789999999995</v>
          </cell>
        </row>
        <row r="15">
          <cell r="I15">
            <v>2654.5423742200001</v>
          </cell>
          <cell r="L15">
            <v>2906.2438668199516</v>
          </cell>
        </row>
        <row r="16">
          <cell r="I16">
            <v>24.157</v>
          </cell>
          <cell r="L16">
            <v>15.327999999999999</v>
          </cell>
        </row>
        <row r="17">
          <cell r="I17">
            <v>0</v>
          </cell>
          <cell r="L17">
            <v>0</v>
          </cell>
        </row>
        <row r="20">
          <cell r="L20">
            <v>535.00816691024556</v>
          </cell>
        </row>
        <row r="31">
          <cell r="I31">
            <v>1299077.7002706586</v>
          </cell>
          <cell r="L31">
            <v>1557165.7047108917</v>
          </cell>
        </row>
        <row r="32">
          <cell r="I32">
            <v>1290908.9291537723</v>
          </cell>
          <cell r="L32">
            <v>1551482.3095122029</v>
          </cell>
        </row>
        <row r="33">
          <cell r="I33">
            <v>8168.7711168862879</v>
          </cell>
          <cell r="L33">
            <v>5683.3951986888424</v>
          </cell>
        </row>
        <row r="43">
          <cell r="G43">
            <v>1293836.8893925368</v>
          </cell>
          <cell r="H43">
            <v>0</v>
          </cell>
          <cell r="I43">
            <v>1293836.8893925368</v>
          </cell>
          <cell r="J43">
            <v>1554864.203781486</v>
          </cell>
          <cell r="K43">
            <v>0</v>
          </cell>
          <cell r="L43">
            <v>1554864.203781486</v>
          </cell>
        </row>
      </sheetData>
      <sheetData sheetId="10">
        <row r="9">
          <cell r="K9">
            <v>453.2</v>
          </cell>
        </row>
      </sheetData>
      <sheetData sheetId="11">
        <row r="26">
          <cell r="G26">
            <v>218.1</v>
          </cell>
        </row>
        <row r="170">
          <cell r="G170">
            <v>533.84450191024553</v>
          </cell>
        </row>
      </sheetData>
      <sheetData sheetId="12">
        <row r="21">
          <cell r="G21">
            <v>24.157</v>
          </cell>
        </row>
        <row r="170">
          <cell r="G170">
            <v>486.30187323081918</v>
          </cell>
        </row>
      </sheetData>
      <sheetData sheetId="13">
        <row r="170">
          <cell r="G170">
            <v>486.30187323081918</v>
          </cell>
        </row>
      </sheetData>
      <sheetData sheetId="14"/>
      <sheetData sheetId="15"/>
      <sheetData sheetId="16">
        <row r="24">
          <cell r="L24">
            <v>218.1</v>
          </cell>
          <cell r="M24">
            <v>218.1</v>
          </cell>
        </row>
        <row r="28">
          <cell r="L28">
            <v>152.30000000000001</v>
          </cell>
          <cell r="M28">
            <v>152.30000000000001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424.23999999999984</v>
          </cell>
        </row>
        <row r="12">
          <cell r="H12">
            <v>416.90249999999997</v>
          </cell>
        </row>
        <row r="14">
          <cell r="H14">
            <v>7.2476173408431483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Няганская ГРЭС БЛ-2 ДПМ</v>
          </cell>
        </row>
      </sheetData>
      <sheetData sheetId="6"/>
      <sheetData sheetId="7">
        <row r="12">
          <cell r="K12">
            <v>109.65</v>
          </cell>
        </row>
      </sheetData>
      <sheetData sheetId="8"/>
      <sheetData sheetId="9">
        <row r="11">
          <cell r="I11">
            <v>424.24</v>
          </cell>
          <cell r="L11">
            <v>424.24</v>
          </cell>
        </row>
        <row r="12">
          <cell r="I12">
            <v>410.02583333333331</v>
          </cell>
          <cell r="L12">
            <v>411.85984999999999</v>
          </cell>
        </row>
        <row r="13">
          <cell r="I13">
            <v>2365.8180000000002</v>
          </cell>
          <cell r="L13">
            <v>2858.8320000000003</v>
          </cell>
        </row>
        <row r="15">
          <cell r="I15">
            <v>2310.1419955800002</v>
          </cell>
          <cell r="L15">
            <v>2797.1590844761895</v>
          </cell>
        </row>
        <row r="16">
          <cell r="I16">
            <v>20.923999999999999</v>
          </cell>
          <cell r="L16">
            <v>17.323</v>
          </cell>
        </row>
        <row r="17">
          <cell r="I17">
            <v>0</v>
          </cell>
          <cell r="L17">
            <v>0</v>
          </cell>
        </row>
        <row r="20">
          <cell r="L20">
            <v>641.79739030574638</v>
          </cell>
        </row>
        <row r="31">
          <cell r="I31">
            <v>1353619.8896437821</v>
          </cell>
          <cell r="L31">
            <v>1799670.0848946827</v>
          </cell>
        </row>
        <row r="32">
          <cell r="I32">
            <v>1345120.5546937152</v>
          </cell>
          <cell r="L32">
            <v>1791954.4445607923</v>
          </cell>
        </row>
        <row r="33">
          <cell r="I33">
            <v>8499.3349500668701</v>
          </cell>
          <cell r="L33">
            <v>7715.6403338904493</v>
          </cell>
        </row>
        <row r="43">
          <cell r="G43">
            <v>1347668.6413148397</v>
          </cell>
          <cell r="H43">
            <v>0</v>
          </cell>
          <cell r="I43">
            <v>1347668.6413148397</v>
          </cell>
          <cell r="J43">
            <v>1795209.4006868291</v>
          </cell>
          <cell r="K43">
            <v>0</v>
          </cell>
          <cell r="L43">
            <v>1795209.4006868291</v>
          </cell>
        </row>
      </sheetData>
      <sheetData sheetId="10">
        <row r="9">
          <cell r="K9">
            <v>424.23999999999984</v>
          </cell>
        </row>
      </sheetData>
      <sheetData sheetId="11">
        <row r="26">
          <cell r="G26">
            <v>218.10000000000002</v>
          </cell>
        </row>
        <row r="170">
          <cell r="G170">
            <v>640.63372530574645</v>
          </cell>
        </row>
      </sheetData>
      <sheetData sheetId="12">
        <row r="21">
          <cell r="G21">
            <v>20.923999999999999</v>
          </cell>
        </row>
        <row r="170">
          <cell r="G170">
            <v>582.26747847852528</v>
          </cell>
        </row>
      </sheetData>
      <sheetData sheetId="13">
        <row r="170">
          <cell r="G170">
            <v>614.74186075949365</v>
          </cell>
        </row>
      </sheetData>
      <sheetData sheetId="14"/>
      <sheetData sheetId="15"/>
      <sheetData sheetId="16">
        <row r="24">
          <cell r="L24">
            <v>218.1</v>
          </cell>
          <cell r="M24">
            <v>218.10000000000002</v>
          </cell>
        </row>
        <row r="28">
          <cell r="L28">
            <v>152.30000000000001</v>
          </cell>
          <cell r="M28">
            <v>152.30000000000001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424.60000000000008</v>
          </cell>
        </row>
        <row r="12">
          <cell r="H12">
            <v>420.17416666666674</v>
          </cell>
        </row>
        <row r="14">
          <cell r="H14">
            <v>7.5547949799453837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row r="14">
          <cell r="E14" t="str">
            <v>Няганская ГРЭС БЛ-3 ДПМ</v>
          </cell>
        </row>
      </sheetData>
      <sheetData sheetId="6"/>
      <sheetData sheetId="7">
        <row r="12">
          <cell r="K12">
            <v>102</v>
          </cell>
        </row>
      </sheetData>
      <sheetData sheetId="8"/>
      <sheetData sheetId="9">
        <row r="11">
          <cell r="I11">
            <v>424.57000000000011</v>
          </cell>
          <cell r="L11">
            <v>424.60000000000008</v>
          </cell>
        </row>
        <row r="12">
          <cell r="I12">
            <v>410.86126174144113</v>
          </cell>
          <cell r="L12">
            <v>419.03825441392422</v>
          </cell>
        </row>
        <row r="13">
          <cell r="I13">
            <v>2757.3739999999998</v>
          </cell>
          <cell r="L13">
            <v>2539.2240000000002</v>
          </cell>
        </row>
        <row r="15">
          <cell r="I15">
            <v>2694.0009999999997</v>
          </cell>
          <cell r="L15">
            <v>2490.1948747704687</v>
          </cell>
        </row>
        <row r="16">
          <cell r="I16">
            <v>23.858999999999998</v>
          </cell>
          <cell r="L16">
            <v>16.091999999999999</v>
          </cell>
        </row>
        <row r="17">
          <cell r="I17">
            <v>-1.0000000000012221E-3</v>
          </cell>
          <cell r="L17">
            <v>0</v>
          </cell>
        </row>
        <row r="20">
          <cell r="L20">
            <v>558.29001140199603</v>
          </cell>
        </row>
        <row r="31">
          <cell r="I31">
            <v>1481397.4271057872</v>
          </cell>
          <cell r="L31">
            <v>1393595.2367259965</v>
          </cell>
        </row>
        <row r="32">
          <cell r="I32">
            <v>1472324.022435155</v>
          </cell>
          <cell r="L32">
            <v>1387353.1724098474</v>
          </cell>
        </row>
        <row r="33">
          <cell r="I33">
            <v>9073.4046706322115</v>
          </cell>
          <cell r="L33">
            <v>6242.0643161491025</v>
          </cell>
        </row>
        <row r="43">
          <cell r="G43">
            <v>1475295.5055381549</v>
          </cell>
          <cell r="H43">
            <v>0</v>
          </cell>
          <cell r="I43">
            <v>1475295.5055381549</v>
          </cell>
          <cell r="J43">
            <v>1390250.925028797</v>
          </cell>
          <cell r="K43">
            <v>0</v>
          </cell>
          <cell r="L43">
            <v>1390250.925028797</v>
          </cell>
        </row>
      </sheetData>
      <sheetData sheetId="10">
        <row r="9">
          <cell r="J9">
            <v>424.57000000000011</v>
          </cell>
        </row>
      </sheetData>
      <sheetData sheetId="11">
        <row r="26">
          <cell r="G26">
            <v>218.1</v>
          </cell>
        </row>
        <row r="170">
          <cell r="G170">
            <v>557.1263464019961</v>
          </cell>
        </row>
      </sheetData>
      <sheetData sheetId="12">
        <row r="26">
          <cell r="G26">
            <v>218.1</v>
          </cell>
        </row>
        <row r="170">
          <cell r="G170">
            <v>546.51947881057026</v>
          </cell>
        </row>
      </sheetData>
      <sheetData sheetId="13">
        <row r="170">
          <cell r="G170">
            <v>0</v>
          </cell>
        </row>
      </sheetData>
      <sheetData sheetId="14"/>
      <sheetData sheetId="15"/>
      <sheetData sheetId="16">
        <row r="24">
          <cell r="L24">
            <v>218.1</v>
          </cell>
          <cell r="M24">
            <v>218.1</v>
          </cell>
        </row>
        <row r="28">
          <cell r="L28">
            <v>152.30000000000001</v>
          </cell>
          <cell r="M28">
            <v>152.30000000000001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zoomScaleNormal="100" workbookViewId="0">
      <selection activeCell="D1" sqref="D1"/>
    </sheetView>
  </sheetViews>
  <sheetFormatPr defaultRowHeight="64.5" customHeight="1"/>
  <cols>
    <col min="1" max="3" width="41.7109375" style="3" customWidth="1"/>
    <col min="4" max="4" width="9.7109375" style="3" customWidth="1"/>
    <col min="5" max="249" width="9.140625" style="3"/>
    <col min="250" max="250" width="9.85546875" style="3" customWidth="1"/>
    <col min="251" max="259" width="9.140625" style="3"/>
    <col min="260" max="260" width="9.7109375" style="3" customWidth="1"/>
    <col min="261" max="505" width="9.140625" style="3"/>
    <col min="506" max="506" width="9.85546875" style="3" customWidth="1"/>
    <col min="507" max="515" width="9.140625" style="3"/>
    <col min="516" max="516" width="9.7109375" style="3" customWidth="1"/>
    <col min="517" max="761" width="9.140625" style="3"/>
    <col min="762" max="762" width="9.85546875" style="3" customWidth="1"/>
    <col min="763" max="771" width="9.140625" style="3"/>
    <col min="772" max="772" width="9.7109375" style="3" customWidth="1"/>
    <col min="773" max="1017" width="9.140625" style="3"/>
    <col min="1018" max="1018" width="9.85546875" style="3" customWidth="1"/>
    <col min="1019" max="1027" width="9.140625" style="3"/>
    <col min="1028" max="1028" width="9.7109375" style="3" customWidth="1"/>
    <col min="1029" max="1273" width="9.140625" style="3"/>
    <col min="1274" max="1274" width="9.85546875" style="3" customWidth="1"/>
    <col min="1275" max="1283" width="9.140625" style="3"/>
    <col min="1284" max="1284" width="9.7109375" style="3" customWidth="1"/>
    <col min="1285" max="1529" width="9.140625" style="3"/>
    <col min="1530" max="1530" width="9.85546875" style="3" customWidth="1"/>
    <col min="1531" max="1539" width="9.140625" style="3"/>
    <col min="1540" max="1540" width="9.7109375" style="3" customWidth="1"/>
    <col min="1541" max="1785" width="9.140625" style="3"/>
    <col min="1786" max="1786" width="9.85546875" style="3" customWidth="1"/>
    <col min="1787" max="1795" width="9.140625" style="3"/>
    <col min="1796" max="1796" width="9.7109375" style="3" customWidth="1"/>
    <col min="1797" max="2041" width="9.140625" style="3"/>
    <col min="2042" max="2042" width="9.85546875" style="3" customWidth="1"/>
    <col min="2043" max="2051" width="9.140625" style="3"/>
    <col min="2052" max="2052" width="9.7109375" style="3" customWidth="1"/>
    <col min="2053" max="2297" width="9.140625" style="3"/>
    <col min="2298" max="2298" width="9.85546875" style="3" customWidth="1"/>
    <col min="2299" max="2307" width="9.140625" style="3"/>
    <col min="2308" max="2308" width="9.7109375" style="3" customWidth="1"/>
    <col min="2309" max="2553" width="9.140625" style="3"/>
    <col min="2554" max="2554" width="9.85546875" style="3" customWidth="1"/>
    <col min="2555" max="2563" width="9.140625" style="3"/>
    <col min="2564" max="2564" width="9.7109375" style="3" customWidth="1"/>
    <col min="2565" max="2809" width="9.140625" style="3"/>
    <col min="2810" max="2810" width="9.85546875" style="3" customWidth="1"/>
    <col min="2811" max="2819" width="9.140625" style="3"/>
    <col min="2820" max="2820" width="9.7109375" style="3" customWidth="1"/>
    <col min="2821" max="3065" width="9.140625" style="3"/>
    <col min="3066" max="3066" width="9.85546875" style="3" customWidth="1"/>
    <col min="3067" max="3075" width="9.140625" style="3"/>
    <col min="3076" max="3076" width="9.7109375" style="3" customWidth="1"/>
    <col min="3077" max="3321" width="9.140625" style="3"/>
    <col min="3322" max="3322" width="9.85546875" style="3" customWidth="1"/>
    <col min="3323" max="3331" width="9.140625" style="3"/>
    <col min="3332" max="3332" width="9.7109375" style="3" customWidth="1"/>
    <col min="3333" max="3577" width="9.140625" style="3"/>
    <col min="3578" max="3578" width="9.85546875" style="3" customWidth="1"/>
    <col min="3579" max="3587" width="9.140625" style="3"/>
    <col min="3588" max="3588" width="9.7109375" style="3" customWidth="1"/>
    <col min="3589" max="3833" width="9.140625" style="3"/>
    <col min="3834" max="3834" width="9.85546875" style="3" customWidth="1"/>
    <col min="3835" max="3843" width="9.140625" style="3"/>
    <col min="3844" max="3844" width="9.7109375" style="3" customWidth="1"/>
    <col min="3845" max="4089" width="9.140625" style="3"/>
    <col min="4090" max="4090" width="9.85546875" style="3" customWidth="1"/>
    <col min="4091" max="4099" width="9.140625" style="3"/>
    <col min="4100" max="4100" width="9.7109375" style="3" customWidth="1"/>
    <col min="4101" max="4345" width="9.140625" style="3"/>
    <col min="4346" max="4346" width="9.85546875" style="3" customWidth="1"/>
    <col min="4347" max="4355" width="9.140625" style="3"/>
    <col min="4356" max="4356" width="9.7109375" style="3" customWidth="1"/>
    <col min="4357" max="4601" width="9.140625" style="3"/>
    <col min="4602" max="4602" width="9.85546875" style="3" customWidth="1"/>
    <col min="4603" max="4611" width="9.140625" style="3"/>
    <col min="4612" max="4612" width="9.7109375" style="3" customWidth="1"/>
    <col min="4613" max="4857" width="9.140625" style="3"/>
    <col min="4858" max="4858" width="9.85546875" style="3" customWidth="1"/>
    <col min="4859" max="4867" width="9.140625" style="3"/>
    <col min="4868" max="4868" width="9.7109375" style="3" customWidth="1"/>
    <col min="4869" max="5113" width="9.140625" style="3"/>
    <col min="5114" max="5114" width="9.85546875" style="3" customWidth="1"/>
    <col min="5115" max="5123" width="9.140625" style="3"/>
    <col min="5124" max="5124" width="9.7109375" style="3" customWidth="1"/>
    <col min="5125" max="5369" width="9.140625" style="3"/>
    <col min="5370" max="5370" width="9.85546875" style="3" customWidth="1"/>
    <col min="5371" max="5379" width="9.140625" style="3"/>
    <col min="5380" max="5380" width="9.7109375" style="3" customWidth="1"/>
    <col min="5381" max="5625" width="9.140625" style="3"/>
    <col min="5626" max="5626" width="9.85546875" style="3" customWidth="1"/>
    <col min="5627" max="5635" width="9.140625" style="3"/>
    <col min="5636" max="5636" width="9.7109375" style="3" customWidth="1"/>
    <col min="5637" max="5881" width="9.140625" style="3"/>
    <col min="5882" max="5882" width="9.85546875" style="3" customWidth="1"/>
    <col min="5883" max="5891" width="9.140625" style="3"/>
    <col min="5892" max="5892" width="9.7109375" style="3" customWidth="1"/>
    <col min="5893" max="6137" width="9.140625" style="3"/>
    <col min="6138" max="6138" width="9.85546875" style="3" customWidth="1"/>
    <col min="6139" max="6147" width="9.140625" style="3"/>
    <col min="6148" max="6148" width="9.7109375" style="3" customWidth="1"/>
    <col min="6149" max="6393" width="9.140625" style="3"/>
    <col min="6394" max="6394" width="9.85546875" style="3" customWidth="1"/>
    <col min="6395" max="6403" width="9.140625" style="3"/>
    <col min="6404" max="6404" width="9.7109375" style="3" customWidth="1"/>
    <col min="6405" max="6649" width="9.140625" style="3"/>
    <col min="6650" max="6650" width="9.85546875" style="3" customWidth="1"/>
    <col min="6651" max="6659" width="9.140625" style="3"/>
    <col min="6660" max="6660" width="9.7109375" style="3" customWidth="1"/>
    <col min="6661" max="6905" width="9.140625" style="3"/>
    <col min="6906" max="6906" width="9.85546875" style="3" customWidth="1"/>
    <col min="6907" max="6915" width="9.140625" style="3"/>
    <col min="6916" max="6916" width="9.7109375" style="3" customWidth="1"/>
    <col min="6917" max="7161" width="9.140625" style="3"/>
    <col min="7162" max="7162" width="9.85546875" style="3" customWidth="1"/>
    <col min="7163" max="7171" width="9.140625" style="3"/>
    <col min="7172" max="7172" width="9.7109375" style="3" customWidth="1"/>
    <col min="7173" max="7417" width="9.140625" style="3"/>
    <col min="7418" max="7418" width="9.85546875" style="3" customWidth="1"/>
    <col min="7419" max="7427" width="9.140625" style="3"/>
    <col min="7428" max="7428" width="9.7109375" style="3" customWidth="1"/>
    <col min="7429" max="7673" width="9.140625" style="3"/>
    <col min="7674" max="7674" width="9.85546875" style="3" customWidth="1"/>
    <col min="7675" max="7683" width="9.140625" style="3"/>
    <col min="7684" max="7684" width="9.7109375" style="3" customWidth="1"/>
    <col min="7685" max="7929" width="9.140625" style="3"/>
    <col min="7930" max="7930" width="9.85546875" style="3" customWidth="1"/>
    <col min="7931" max="7939" width="9.140625" style="3"/>
    <col min="7940" max="7940" width="9.7109375" style="3" customWidth="1"/>
    <col min="7941" max="8185" width="9.140625" style="3"/>
    <col min="8186" max="8186" width="9.85546875" style="3" customWidth="1"/>
    <col min="8187" max="8195" width="9.140625" style="3"/>
    <col min="8196" max="8196" width="9.7109375" style="3" customWidth="1"/>
    <col min="8197" max="8441" width="9.140625" style="3"/>
    <col min="8442" max="8442" width="9.85546875" style="3" customWidth="1"/>
    <col min="8443" max="8451" width="9.140625" style="3"/>
    <col min="8452" max="8452" width="9.7109375" style="3" customWidth="1"/>
    <col min="8453" max="8697" width="9.140625" style="3"/>
    <col min="8698" max="8698" width="9.85546875" style="3" customWidth="1"/>
    <col min="8699" max="8707" width="9.140625" style="3"/>
    <col min="8708" max="8708" width="9.7109375" style="3" customWidth="1"/>
    <col min="8709" max="8953" width="9.140625" style="3"/>
    <col min="8954" max="8954" width="9.85546875" style="3" customWidth="1"/>
    <col min="8955" max="8963" width="9.140625" style="3"/>
    <col min="8964" max="8964" width="9.7109375" style="3" customWidth="1"/>
    <col min="8965" max="9209" width="9.140625" style="3"/>
    <col min="9210" max="9210" width="9.85546875" style="3" customWidth="1"/>
    <col min="9211" max="9219" width="9.140625" style="3"/>
    <col min="9220" max="9220" width="9.7109375" style="3" customWidth="1"/>
    <col min="9221" max="9465" width="9.140625" style="3"/>
    <col min="9466" max="9466" width="9.85546875" style="3" customWidth="1"/>
    <col min="9467" max="9475" width="9.140625" style="3"/>
    <col min="9476" max="9476" width="9.7109375" style="3" customWidth="1"/>
    <col min="9477" max="9721" width="9.140625" style="3"/>
    <col min="9722" max="9722" width="9.85546875" style="3" customWidth="1"/>
    <col min="9723" max="9731" width="9.140625" style="3"/>
    <col min="9732" max="9732" width="9.7109375" style="3" customWidth="1"/>
    <col min="9733" max="9977" width="9.140625" style="3"/>
    <col min="9978" max="9978" width="9.85546875" style="3" customWidth="1"/>
    <col min="9979" max="9987" width="9.140625" style="3"/>
    <col min="9988" max="9988" width="9.7109375" style="3" customWidth="1"/>
    <col min="9989" max="10233" width="9.140625" style="3"/>
    <col min="10234" max="10234" width="9.85546875" style="3" customWidth="1"/>
    <col min="10235" max="10243" width="9.140625" style="3"/>
    <col min="10244" max="10244" width="9.7109375" style="3" customWidth="1"/>
    <col min="10245" max="10489" width="9.140625" style="3"/>
    <col min="10490" max="10490" width="9.85546875" style="3" customWidth="1"/>
    <col min="10491" max="10499" width="9.140625" style="3"/>
    <col min="10500" max="10500" width="9.7109375" style="3" customWidth="1"/>
    <col min="10501" max="10745" width="9.140625" style="3"/>
    <col min="10746" max="10746" width="9.85546875" style="3" customWidth="1"/>
    <col min="10747" max="10755" width="9.140625" style="3"/>
    <col min="10756" max="10756" width="9.7109375" style="3" customWidth="1"/>
    <col min="10757" max="11001" width="9.140625" style="3"/>
    <col min="11002" max="11002" width="9.85546875" style="3" customWidth="1"/>
    <col min="11003" max="11011" width="9.140625" style="3"/>
    <col min="11012" max="11012" width="9.7109375" style="3" customWidth="1"/>
    <col min="11013" max="11257" width="9.140625" style="3"/>
    <col min="11258" max="11258" width="9.85546875" style="3" customWidth="1"/>
    <col min="11259" max="11267" width="9.140625" style="3"/>
    <col min="11268" max="11268" width="9.7109375" style="3" customWidth="1"/>
    <col min="11269" max="11513" width="9.140625" style="3"/>
    <col min="11514" max="11514" width="9.85546875" style="3" customWidth="1"/>
    <col min="11515" max="11523" width="9.140625" style="3"/>
    <col min="11524" max="11524" width="9.7109375" style="3" customWidth="1"/>
    <col min="11525" max="11769" width="9.140625" style="3"/>
    <col min="11770" max="11770" width="9.85546875" style="3" customWidth="1"/>
    <col min="11771" max="11779" width="9.140625" style="3"/>
    <col min="11780" max="11780" width="9.7109375" style="3" customWidth="1"/>
    <col min="11781" max="12025" width="9.140625" style="3"/>
    <col min="12026" max="12026" width="9.85546875" style="3" customWidth="1"/>
    <col min="12027" max="12035" width="9.140625" style="3"/>
    <col min="12036" max="12036" width="9.7109375" style="3" customWidth="1"/>
    <col min="12037" max="12281" width="9.140625" style="3"/>
    <col min="12282" max="12282" width="9.85546875" style="3" customWidth="1"/>
    <col min="12283" max="12291" width="9.140625" style="3"/>
    <col min="12292" max="12292" width="9.7109375" style="3" customWidth="1"/>
    <col min="12293" max="12537" width="9.140625" style="3"/>
    <col min="12538" max="12538" width="9.85546875" style="3" customWidth="1"/>
    <col min="12539" max="12547" width="9.140625" style="3"/>
    <col min="12548" max="12548" width="9.7109375" style="3" customWidth="1"/>
    <col min="12549" max="12793" width="9.140625" style="3"/>
    <col min="12794" max="12794" width="9.85546875" style="3" customWidth="1"/>
    <col min="12795" max="12803" width="9.140625" style="3"/>
    <col min="12804" max="12804" width="9.7109375" style="3" customWidth="1"/>
    <col min="12805" max="13049" width="9.140625" style="3"/>
    <col min="13050" max="13050" width="9.85546875" style="3" customWidth="1"/>
    <col min="13051" max="13059" width="9.140625" style="3"/>
    <col min="13060" max="13060" width="9.7109375" style="3" customWidth="1"/>
    <col min="13061" max="13305" width="9.140625" style="3"/>
    <col min="13306" max="13306" width="9.85546875" style="3" customWidth="1"/>
    <col min="13307" max="13315" width="9.140625" style="3"/>
    <col min="13316" max="13316" width="9.7109375" style="3" customWidth="1"/>
    <col min="13317" max="13561" width="9.140625" style="3"/>
    <col min="13562" max="13562" width="9.85546875" style="3" customWidth="1"/>
    <col min="13563" max="13571" width="9.140625" style="3"/>
    <col min="13572" max="13572" width="9.7109375" style="3" customWidth="1"/>
    <col min="13573" max="13817" width="9.140625" style="3"/>
    <col min="13818" max="13818" width="9.85546875" style="3" customWidth="1"/>
    <col min="13819" max="13827" width="9.140625" style="3"/>
    <col min="13828" max="13828" width="9.7109375" style="3" customWidth="1"/>
    <col min="13829" max="14073" width="9.140625" style="3"/>
    <col min="14074" max="14074" width="9.85546875" style="3" customWidth="1"/>
    <col min="14075" max="14083" width="9.140625" style="3"/>
    <col min="14084" max="14084" width="9.7109375" style="3" customWidth="1"/>
    <col min="14085" max="14329" width="9.140625" style="3"/>
    <col min="14330" max="14330" width="9.85546875" style="3" customWidth="1"/>
    <col min="14331" max="14339" width="9.140625" style="3"/>
    <col min="14340" max="14340" width="9.7109375" style="3" customWidth="1"/>
    <col min="14341" max="14585" width="9.140625" style="3"/>
    <col min="14586" max="14586" width="9.85546875" style="3" customWidth="1"/>
    <col min="14587" max="14595" width="9.140625" style="3"/>
    <col min="14596" max="14596" width="9.7109375" style="3" customWidth="1"/>
    <col min="14597" max="14841" width="9.140625" style="3"/>
    <col min="14842" max="14842" width="9.85546875" style="3" customWidth="1"/>
    <col min="14843" max="14851" width="9.140625" style="3"/>
    <col min="14852" max="14852" width="9.7109375" style="3" customWidth="1"/>
    <col min="14853" max="15097" width="9.140625" style="3"/>
    <col min="15098" max="15098" width="9.85546875" style="3" customWidth="1"/>
    <col min="15099" max="15107" width="9.140625" style="3"/>
    <col min="15108" max="15108" width="9.7109375" style="3" customWidth="1"/>
    <col min="15109" max="15353" width="9.140625" style="3"/>
    <col min="15354" max="15354" width="9.85546875" style="3" customWidth="1"/>
    <col min="15355" max="15363" width="9.140625" style="3"/>
    <col min="15364" max="15364" width="9.7109375" style="3" customWidth="1"/>
    <col min="15365" max="15609" width="9.140625" style="3"/>
    <col min="15610" max="15610" width="9.85546875" style="3" customWidth="1"/>
    <col min="15611" max="15619" width="9.140625" style="3"/>
    <col min="15620" max="15620" width="9.7109375" style="3" customWidth="1"/>
    <col min="15621" max="15865" width="9.140625" style="3"/>
    <col min="15866" max="15866" width="9.85546875" style="3" customWidth="1"/>
    <col min="15867" max="15875" width="9.140625" style="3"/>
    <col min="15876" max="15876" width="9.7109375" style="3" customWidth="1"/>
    <col min="15877" max="16121" width="9.140625" style="3"/>
    <col min="16122" max="16122" width="9.85546875" style="3" customWidth="1"/>
    <col min="16123" max="16131" width="9.140625" style="3"/>
    <col min="16132" max="16132" width="9.7109375" style="3" customWidth="1"/>
    <col min="16133" max="16384" width="9.140625" style="3"/>
  </cols>
  <sheetData>
    <row r="1" spans="1:3" ht="25.5" customHeight="1">
      <c r="A1" s="65" t="s">
        <v>41</v>
      </c>
      <c r="B1" s="65"/>
      <c r="C1" s="65"/>
    </row>
    <row r="2" spans="1:3" ht="24.75" customHeight="1">
      <c r="A2" s="65" t="s">
        <v>192</v>
      </c>
      <c r="B2" s="65"/>
      <c r="C2" s="65"/>
    </row>
    <row r="3" spans="1:3" ht="31.5" customHeight="1">
      <c r="A3" s="66" t="s">
        <v>68</v>
      </c>
      <c r="B3" s="66"/>
      <c r="C3" s="66"/>
    </row>
    <row r="4" spans="1:3" ht="86.25" customHeight="1">
      <c r="A4" s="67" t="s">
        <v>69</v>
      </c>
      <c r="B4" s="67"/>
      <c r="C4" s="67"/>
    </row>
    <row r="5" spans="1:3" ht="27" customHeight="1">
      <c r="A5" s="5" t="s">
        <v>73</v>
      </c>
      <c r="B5" s="6">
        <v>2017</v>
      </c>
      <c r="C5" s="4" t="s">
        <v>74</v>
      </c>
    </row>
    <row r="6" spans="1:3" ht="12.75"/>
    <row r="7" spans="1:3" s="20" customFormat="1" ht="35.25" customHeight="1">
      <c r="A7" s="58" t="s">
        <v>70</v>
      </c>
      <c r="B7" s="58"/>
      <c r="C7" s="21" t="s">
        <v>6</v>
      </c>
    </row>
    <row r="8" spans="1:3" s="20" customFormat="1" ht="35.25" customHeight="1">
      <c r="A8" s="58" t="s">
        <v>71</v>
      </c>
      <c r="B8" s="58"/>
      <c r="C8" s="22" t="s">
        <v>1</v>
      </c>
    </row>
    <row r="9" spans="1:3" s="20" customFormat="1" ht="11.25">
      <c r="A9" s="59" t="s">
        <v>72</v>
      </c>
      <c r="B9" s="60"/>
      <c r="C9" s="23" t="s">
        <v>0</v>
      </c>
    </row>
    <row r="10" spans="1:3" s="20" customFormat="1" ht="11.25">
      <c r="A10" s="61"/>
      <c r="B10" s="62"/>
      <c r="C10" s="23" t="s">
        <v>79</v>
      </c>
    </row>
    <row r="11" spans="1:3" s="20" customFormat="1" ht="11.25">
      <c r="A11" s="61"/>
      <c r="B11" s="62"/>
      <c r="C11" s="23" t="s">
        <v>35</v>
      </c>
    </row>
    <row r="12" spans="1:3" s="20" customFormat="1" ht="11.25">
      <c r="A12" s="61"/>
      <c r="B12" s="62"/>
      <c r="C12" s="23" t="s">
        <v>31</v>
      </c>
    </row>
    <row r="13" spans="1:3" s="20" customFormat="1" ht="11.25">
      <c r="A13" s="61"/>
      <c r="B13" s="62"/>
      <c r="C13" s="23" t="s">
        <v>28</v>
      </c>
    </row>
    <row r="14" spans="1:3" s="20" customFormat="1" ht="11.25">
      <c r="A14" s="61"/>
      <c r="B14" s="62"/>
      <c r="C14" s="23" t="s">
        <v>32</v>
      </c>
    </row>
    <row r="15" spans="1:3" s="20" customFormat="1" ht="11.25">
      <c r="A15" s="61"/>
      <c r="B15" s="62"/>
      <c r="C15" s="23" t="s">
        <v>46</v>
      </c>
    </row>
    <row r="16" spans="1:3" s="20" customFormat="1" ht="11.25">
      <c r="A16" s="61"/>
      <c r="B16" s="62"/>
      <c r="C16" s="23" t="s">
        <v>34</v>
      </c>
    </row>
    <row r="17" spans="1:3" s="20" customFormat="1" ht="11.25">
      <c r="A17" s="61"/>
      <c r="B17" s="62"/>
      <c r="C17" s="23" t="s">
        <v>48</v>
      </c>
    </row>
    <row r="18" spans="1:3" s="20" customFormat="1" ht="11.25">
      <c r="A18" s="61"/>
      <c r="B18" s="62"/>
      <c r="C18" s="23" t="s">
        <v>75</v>
      </c>
    </row>
    <row r="19" spans="1:3" s="20" customFormat="1" ht="11.25">
      <c r="A19" s="61"/>
      <c r="B19" s="62"/>
      <c r="C19" s="23" t="s">
        <v>49</v>
      </c>
    </row>
    <row r="20" spans="1:3" s="20" customFormat="1" ht="11.25">
      <c r="A20" s="61"/>
      <c r="B20" s="62"/>
      <c r="C20" s="23" t="s">
        <v>30</v>
      </c>
    </row>
    <row r="21" spans="1:3" s="20" customFormat="1" ht="11.25">
      <c r="A21" s="61"/>
      <c r="B21" s="62"/>
      <c r="C21" s="23" t="s">
        <v>47</v>
      </c>
    </row>
    <row r="22" spans="1:3" s="20" customFormat="1" ht="11.25">
      <c r="A22" s="61"/>
      <c r="B22" s="62"/>
      <c r="C22" s="23" t="s">
        <v>29</v>
      </c>
    </row>
    <row r="23" spans="1:3" s="20" customFormat="1" ht="11.25">
      <c r="A23" s="61"/>
      <c r="B23" s="62"/>
      <c r="C23" s="23" t="s">
        <v>76</v>
      </c>
    </row>
    <row r="24" spans="1:3" s="20" customFormat="1" ht="11.25">
      <c r="A24" s="61"/>
      <c r="B24" s="62"/>
      <c r="C24" s="23" t="s">
        <v>77</v>
      </c>
    </row>
    <row r="25" spans="1:3" s="20" customFormat="1" ht="11.25">
      <c r="A25" s="63"/>
      <c r="B25" s="64"/>
      <c r="C25" s="23" t="s">
        <v>78</v>
      </c>
    </row>
  </sheetData>
  <mergeCells count="7">
    <mergeCell ref="A8:B8"/>
    <mergeCell ref="A9:B25"/>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41"/>
  <sheetViews>
    <sheetView zoomScaleNormal="100" workbookViewId="0">
      <selection activeCell="C5" sqref="C5"/>
    </sheetView>
  </sheetViews>
  <sheetFormatPr defaultRowHeight="12.75"/>
  <cols>
    <col min="1" max="1" width="4.7109375" style="12" customWidth="1"/>
    <col min="2" max="2" width="123.28515625" style="7" customWidth="1"/>
    <col min="3" max="3" width="58.5703125" style="12" customWidth="1"/>
    <col min="4" max="16384" width="9.140625" style="12"/>
  </cols>
  <sheetData>
    <row r="1" spans="1:4">
      <c r="A1" s="81" t="s">
        <v>191</v>
      </c>
      <c r="B1" s="81"/>
      <c r="C1" s="81"/>
    </row>
    <row r="2" spans="1:4" ht="46.5" customHeight="1">
      <c r="A2" s="82" t="str">
        <f>Титульный!A4</f>
        <v>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v>
      </c>
      <c r="B2" s="82"/>
      <c r="C2" s="82"/>
    </row>
    <row r="3" spans="1:4">
      <c r="A3" s="14" t="s">
        <v>73</v>
      </c>
      <c r="B3" s="13">
        <f>Титульный!B5</f>
        <v>2017</v>
      </c>
      <c r="C3" s="13" t="s">
        <v>74</v>
      </c>
    </row>
    <row r="4" spans="1:4" ht="13.5" thickBot="1">
      <c r="A4" s="13"/>
      <c r="B4" s="14"/>
      <c r="C4" s="13"/>
    </row>
    <row r="5" spans="1:4" s="16" customFormat="1" ht="23.25" thickBot="1">
      <c r="A5" s="17">
        <v>1</v>
      </c>
      <c r="B5" s="18" t="s">
        <v>80</v>
      </c>
      <c r="C5" s="102" t="s">
        <v>6</v>
      </c>
      <c r="D5" s="19"/>
    </row>
    <row r="6" spans="1:4" s="16" customFormat="1" ht="11.25">
      <c r="A6" s="77">
        <v>2</v>
      </c>
      <c r="B6" s="74" t="s">
        <v>81</v>
      </c>
      <c r="C6" s="99" t="s">
        <v>0</v>
      </c>
    </row>
    <row r="7" spans="1:4" s="16" customFormat="1" ht="11.25">
      <c r="A7" s="78"/>
      <c r="B7" s="75"/>
      <c r="C7" s="100" t="s">
        <v>33</v>
      </c>
    </row>
    <row r="8" spans="1:4" s="16" customFormat="1" ht="11.25">
      <c r="A8" s="78"/>
      <c r="B8" s="75"/>
      <c r="C8" s="100" t="s">
        <v>35</v>
      </c>
    </row>
    <row r="9" spans="1:4" s="16" customFormat="1" ht="11.25">
      <c r="A9" s="78"/>
      <c r="B9" s="75"/>
      <c r="C9" s="100" t="s">
        <v>31</v>
      </c>
    </row>
    <row r="10" spans="1:4" s="16" customFormat="1" ht="11.25">
      <c r="A10" s="78"/>
      <c r="B10" s="75"/>
      <c r="C10" s="100" t="s">
        <v>28</v>
      </c>
    </row>
    <row r="11" spans="1:4" s="16" customFormat="1" ht="11.25">
      <c r="A11" s="78"/>
      <c r="B11" s="75"/>
      <c r="C11" s="100" t="s">
        <v>32</v>
      </c>
    </row>
    <row r="12" spans="1:4" s="16" customFormat="1" ht="11.25">
      <c r="A12" s="78"/>
      <c r="B12" s="75"/>
      <c r="C12" s="100" t="s">
        <v>46</v>
      </c>
    </row>
    <row r="13" spans="1:4" s="16" customFormat="1" ht="11.25">
      <c r="A13" s="78"/>
      <c r="B13" s="75"/>
      <c r="C13" s="98" t="s">
        <v>34</v>
      </c>
    </row>
    <row r="14" spans="1:4" s="16" customFormat="1" ht="11.25">
      <c r="A14" s="78"/>
      <c r="B14" s="75"/>
      <c r="C14" s="98" t="s">
        <v>48</v>
      </c>
    </row>
    <row r="15" spans="1:4" s="16" customFormat="1" ht="11.25">
      <c r="A15" s="78"/>
      <c r="B15" s="75"/>
      <c r="C15" s="98" t="s">
        <v>75</v>
      </c>
    </row>
    <row r="16" spans="1:4" s="16" customFormat="1" ht="11.25">
      <c r="A16" s="78"/>
      <c r="B16" s="75"/>
      <c r="C16" s="98" t="s">
        <v>49</v>
      </c>
    </row>
    <row r="17" spans="1:3" s="16" customFormat="1" ht="11.25">
      <c r="A17" s="78"/>
      <c r="B17" s="75"/>
      <c r="C17" s="100" t="s">
        <v>30</v>
      </c>
    </row>
    <row r="18" spans="1:3" s="16" customFormat="1" ht="11.25">
      <c r="A18" s="78"/>
      <c r="B18" s="75"/>
      <c r="C18" s="100" t="s">
        <v>47</v>
      </c>
    </row>
    <row r="19" spans="1:3" s="16" customFormat="1" ht="11.25">
      <c r="A19" s="78"/>
      <c r="B19" s="75"/>
      <c r="C19" s="100" t="s">
        <v>29</v>
      </c>
    </row>
    <row r="20" spans="1:3" s="16" customFormat="1" ht="11.25">
      <c r="A20" s="79"/>
      <c r="B20" s="75"/>
      <c r="C20" s="100" t="s">
        <v>76</v>
      </c>
    </row>
    <row r="21" spans="1:3" s="16" customFormat="1" ht="11.25">
      <c r="A21" s="79"/>
      <c r="B21" s="75"/>
      <c r="C21" s="100" t="s">
        <v>77</v>
      </c>
    </row>
    <row r="22" spans="1:3" s="16" customFormat="1" ht="12" thickBot="1">
      <c r="A22" s="80"/>
      <c r="B22" s="76"/>
      <c r="C22" s="101" t="s">
        <v>78</v>
      </c>
    </row>
    <row r="23" spans="1:3" s="16" customFormat="1" ht="11.25">
      <c r="A23" s="68">
        <v>3</v>
      </c>
      <c r="B23" s="71" t="s">
        <v>82</v>
      </c>
      <c r="C23" s="99" t="s">
        <v>0</v>
      </c>
    </row>
    <row r="24" spans="1:3" s="16" customFormat="1" ht="11.25">
      <c r="A24" s="69"/>
      <c r="B24" s="72"/>
      <c r="C24" s="100" t="s">
        <v>33</v>
      </c>
    </row>
    <row r="25" spans="1:3" s="16" customFormat="1" ht="11.25">
      <c r="A25" s="69"/>
      <c r="B25" s="72"/>
      <c r="C25" s="100" t="s">
        <v>35</v>
      </c>
    </row>
    <row r="26" spans="1:3" s="16" customFormat="1" ht="11.25">
      <c r="A26" s="69"/>
      <c r="B26" s="72"/>
      <c r="C26" s="100" t="s">
        <v>31</v>
      </c>
    </row>
    <row r="27" spans="1:3" s="16" customFormat="1" ht="11.25">
      <c r="A27" s="69"/>
      <c r="B27" s="72"/>
      <c r="C27" s="100" t="s">
        <v>28</v>
      </c>
    </row>
    <row r="28" spans="1:3" s="16" customFormat="1" ht="11.25">
      <c r="A28" s="69"/>
      <c r="B28" s="72"/>
      <c r="C28" s="100" t="s">
        <v>32</v>
      </c>
    </row>
    <row r="29" spans="1:3" s="16" customFormat="1" ht="11.25">
      <c r="A29" s="69"/>
      <c r="B29" s="72"/>
      <c r="C29" s="100" t="s">
        <v>46</v>
      </c>
    </row>
    <row r="30" spans="1:3" s="16" customFormat="1" ht="11.25">
      <c r="A30" s="69"/>
      <c r="B30" s="72"/>
      <c r="C30" s="98" t="s">
        <v>34</v>
      </c>
    </row>
    <row r="31" spans="1:3" s="16" customFormat="1" ht="11.25">
      <c r="A31" s="69"/>
      <c r="B31" s="72"/>
      <c r="C31" s="98" t="s">
        <v>48</v>
      </c>
    </row>
    <row r="32" spans="1:3" s="16" customFormat="1" ht="11.25">
      <c r="A32" s="69"/>
      <c r="B32" s="72"/>
      <c r="C32" s="98" t="s">
        <v>75</v>
      </c>
    </row>
    <row r="33" spans="1:3" s="16" customFormat="1" ht="11.25">
      <c r="A33" s="69"/>
      <c r="B33" s="72"/>
      <c r="C33" s="98" t="s">
        <v>49</v>
      </c>
    </row>
    <row r="34" spans="1:3" s="16" customFormat="1" ht="11.25">
      <c r="A34" s="69"/>
      <c r="B34" s="72"/>
      <c r="C34" s="100" t="s">
        <v>30</v>
      </c>
    </row>
    <row r="35" spans="1:3" s="16" customFormat="1" ht="11.25">
      <c r="A35" s="69"/>
      <c r="B35" s="72"/>
      <c r="C35" s="100" t="s">
        <v>47</v>
      </c>
    </row>
    <row r="36" spans="1:3" s="16" customFormat="1" ht="11.25">
      <c r="A36" s="69"/>
      <c r="B36" s="72"/>
      <c r="C36" s="100" t="s">
        <v>29</v>
      </c>
    </row>
    <row r="37" spans="1:3" s="16" customFormat="1" ht="11.25">
      <c r="A37" s="69"/>
      <c r="B37" s="72"/>
      <c r="C37" s="100" t="s">
        <v>76</v>
      </c>
    </row>
    <row r="38" spans="1:3" s="16" customFormat="1" ht="11.25">
      <c r="A38" s="69"/>
      <c r="B38" s="72"/>
      <c r="C38" s="100" t="s">
        <v>77</v>
      </c>
    </row>
    <row r="39" spans="1:3" s="16" customFormat="1" ht="12" thickBot="1">
      <c r="A39" s="70"/>
      <c r="B39" s="73"/>
      <c r="C39" s="101" t="s">
        <v>78</v>
      </c>
    </row>
    <row r="41" spans="1:3">
      <c r="C41" s="24"/>
    </row>
  </sheetData>
  <mergeCells count="6">
    <mergeCell ref="A23:A39"/>
    <mergeCell ref="B23:B39"/>
    <mergeCell ref="B6:B22"/>
    <mergeCell ref="A6:A22"/>
    <mergeCell ref="A1:C1"/>
    <mergeCell ref="A2:C2"/>
  </mergeCells>
  <hyperlinks>
    <hyperlink ref="C6" location="'АТЭЦ ДМ_П4'!A1" display="Аргаяшская ТЭЦ без ДПМ/НВ"/>
    <hyperlink ref="C7" location="'АТЭЦ НМ_П4'!A1" display="Аргаяшская ТЭЦ (ТГ 4)"/>
    <hyperlink ref="C8" location="'ЧТЭЦ-1 ДМ_П4'!A1" display="Челябинская ТЭЦ-1 без ДПМ/НВ"/>
    <hyperlink ref="C9" location="'ЧТЭЦ-1 НМ_П4'!A1" display="Челябинская ТЭЦ-1 (ТГ-10, ТГ-11) НВ"/>
    <hyperlink ref="C5" location="'Информация об организации'!A1" display="Открытое акционерное общество &quot;Фортум&quot;"/>
    <hyperlink ref="C10" location="'ЧТЭЦ-2_П4'!A1" display="Челябинская ТЭЦ-2"/>
    <hyperlink ref="C11" location="'ЧТЭЦ-3 ДМ_П4'!A1" display="Челябинская ТЭЦ-3 без ДПМ/НВ"/>
    <hyperlink ref="C12" location="'ЧТЭЦ-3 НМ_П4'!A1" display="Челябинская ТЭЦ-3 (БЛ 3) ДПМ"/>
    <hyperlink ref="C13" location="'ЧГРЭС ДМ_П4'!A1" display="Челябинская ГРЭС без ДПМ/НВ"/>
    <hyperlink ref="C14" location="'ЧГРЭС Б1_П4'!A1" display="Челябинская ГРЭС (БЛ 1) ДПМ"/>
    <hyperlink ref="C15" location="'ЧГРЭС Б2_П4'!A1" display="Челябинская ГРЭС (БЛ 2) ДПМ"/>
    <hyperlink ref="C16" location="'ЧГРЭС Б3_П4'!A1" display="Челябинская ГРЭС (БЛ 3) НВ"/>
    <hyperlink ref="C17" location="'ТТЭЦ-1 ДМ_П4'!A1" display="Тюменская ТЭЦ-1 без ДПМ/НВ"/>
    <hyperlink ref="C18" location="'ТТЭЦ-1 НМ_П4'!A1" display="Тюменская ТЭЦ-1 (БЛ 2) ДПМ"/>
    <hyperlink ref="C19" location="'ТТЭЦ-2_П4'!A1" display="Тюменская ТЭЦ-2"/>
    <hyperlink ref="C20" location="'НГРЭС Б1_П4'!A1" display="Няганская ГРЭС (БЛ 1) ДПМ"/>
    <hyperlink ref="C21" location="'НГРЭС Б2_П4'!A1" display="Няганская ГРЭС (БЛ 2) ДПМ"/>
    <hyperlink ref="C22" location="'НГРЭС Б3_П4'!A1" display="Няганская ГРЭС (БЛ 3) ДПМ"/>
    <hyperlink ref="C23" location="'АТЭЦ ДМ_П5'!A1" display="Аргаяшская ТЭЦ без ДПМ/НВ"/>
    <hyperlink ref="C24" location="'АТЭЦ НМ_П5'!A1" display="Аргаяшская ТЭЦ (ТГ 4)"/>
    <hyperlink ref="C25" location="'ЧТЭЦ-1 ДМ_П5'!A1" display="Челябинская ТЭЦ-1 без ДПМ/НВ"/>
    <hyperlink ref="C26" location="'ЧТЭЦ-1 НМ_П5'!A1" display="Челябинская ТЭЦ-1 (ТГ-10, ТГ-11) НВ"/>
    <hyperlink ref="C27" location="'ЧТЭЦ-2_П5'!A1" display="Челябинская ТЭЦ-2"/>
    <hyperlink ref="C28" location="'ЧТЭЦ-3 ДМ_П5'!A1" display="Челябинская ТЭЦ-3 без ДПМ/НВ"/>
    <hyperlink ref="C29" location="'ЧТЭЦ-3 НМ_П5'!A1" display="Челябинская ТЭЦ-3 (БЛ 3) ДПМ"/>
    <hyperlink ref="C30" location="'ЧГРЭС ДМ_П5'!A1" display="Челябинская ГРЭС без ДПМ/НВ"/>
    <hyperlink ref="C31" location="'ЧГРЭС Б1_П5'!A1" display="Челябинская ГРЭС (БЛ 1) ДПМ"/>
    <hyperlink ref="C32" location="'ЧГРЭС Б2_П5'!A1" display="Челябинская ГРЭС (БЛ 2) ДПМ"/>
    <hyperlink ref="C33" location="'ЧГРЭС Б3_П5'!A1" display="Челябинская ГРЭС (БЛ 3) НВ"/>
    <hyperlink ref="C34" location="'ТТЭЦ-1 ДМ_П5'!A1" display="Тюменская ТЭЦ-1 без ДПМ/НВ"/>
    <hyperlink ref="C35" location="'ТТЭЦ-1 НМ_П5'!A1" display="Тюменская ТЭЦ-1 (БЛ 2) ДПМ"/>
    <hyperlink ref="C36" location="'ТТЭЦ-2_П5'!A1" display="Тюменская ТЭЦ-2"/>
    <hyperlink ref="C37" location="'НГРЭС Б1_П5'!A1" display="Няганская ГРЭС (БЛ 1) ДПМ"/>
    <hyperlink ref="C38" location="'НГРЭС Б2_П5'!A1" display="Няганская ГРЭС (БЛ 2) ДПМ"/>
    <hyperlink ref="C39" location="'НГРЭС Б3_П5'!A1" display="Няганская ГРЭС (БЛ 3) ДПМ"/>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CCFFFF"/>
  </sheetPr>
  <dimension ref="A1:C19"/>
  <sheetViews>
    <sheetView zoomScaleNormal="100" workbookViewId="0"/>
  </sheetViews>
  <sheetFormatPr defaultRowHeight="12.75"/>
  <cols>
    <col min="1" max="1" width="50.42578125" style="12" customWidth="1"/>
    <col min="2" max="2" width="69.28515625" style="12" customWidth="1"/>
    <col min="3" max="5" width="9.140625" style="12"/>
    <col min="6" max="6" width="29.140625" style="12" customWidth="1"/>
    <col min="7" max="7" width="25.5703125" style="12" customWidth="1"/>
    <col min="8" max="9" width="3.7109375" style="12" customWidth="1"/>
    <col min="10" max="251" width="9.140625" style="12"/>
    <col min="252" max="253" width="0" style="12" hidden="1" customWidth="1"/>
    <col min="254" max="254" width="3.28515625" style="12" customWidth="1"/>
    <col min="255" max="255" width="9.28515625" style="12" customWidth="1"/>
    <col min="256" max="256" width="47" style="12" customWidth="1"/>
    <col min="257" max="257" width="64.42578125" style="12" customWidth="1"/>
    <col min="258" max="258" width="27" style="12" customWidth="1"/>
    <col min="259" max="261" width="9.140625" style="12"/>
    <col min="262" max="262" width="29.140625" style="12" customWidth="1"/>
    <col min="263" max="263" width="25.5703125" style="12" customWidth="1"/>
    <col min="264" max="265" width="3.7109375" style="12" customWidth="1"/>
    <col min="266" max="507" width="9.140625" style="12"/>
    <col min="508" max="509" width="0" style="12" hidden="1" customWidth="1"/>
    <col min="510" max="510" width="3.28515625" style="12" customWidth="1"/>
    <col min="511" max="511" width="9.28515625" style="12" customWidth="1"/>
    <col min="512" max="512" width="47" style="12" customWidth="1"/>
    <col min="513" max="513" width="64.42578125" style="12" customWidth="1"/>
    <col min="514" max="514" width="27" style="12" customWidth="1"/>
    <col min="515" max="517" width="9.140625" style="12"/>
    <col min="518" max="518" width="29.140625" style="12" customWidth="1"/>
    <col min="519" max="519" width="25.5703125" style="12" customWidth="1"/>
    <col min="520" max="521" width="3.7109375" style="12" customWidth="1"/>
    <col min="522" max="763" width="9.140625" style="12"/>
    <col min="764" max="765" width="0" style="12" hidden="1" customWidth="1"/>
    <col min="766" max="766" width="3.28515625" style="12" customWidth="1"/>
    <col min="767" max="767" width="9.28515625" style="12" customWidth="1"/>
    <col min="768" max="768" width="47" style="12" customWidth="1"/>
    <col min="769" max="769" width="64.42578125" style="12" customWidth="1"/>
    <col min="770" max="770" width="27" style="12" customWidth="1"/>
    <col min="771" max="773" width="9.140625" style="12"/>
    <col min="774" max="774" width="29.140625" style="12" customWidth="1"/>
    <col min="775" max="775" width="25.5703125" style="12" customWidth="1"/>
    <col min="776" max="777" width="3.7109375" style="12" customWidth="1"/>
    <col min="778" max="1019" width="9.140625" style="12"/>
    <col min="1020" max="1021" width="0" style="12" hidden="1" customWidth="1"/>
    <col min="1022" max="1022" width="3.28515625" style="12" customWidth="1"/>
    <col min="1023" max="1023" width="9.28515625" style="12" customWidth="1"/>
    <col min="1024" max="1024" width="47" style="12" customWidth="1"/>
    <col min="1025" max="1025" width="64.42578125" style="12" customWidth="1"/>
    <col min="1026" max="1026" width="27" style="12" customWidth="1"/>
    <col min="1027" max="1029" width="9.140625" style="12"/>
    <col min="1030" max="1030" width="29.140625" style="12" customWidth="1"/>
    <col min="1031" max="1031" width="25.5703125" style="12" customWidth="1"/>
    <col min="1032" max="1033" width="3.7109375" style="12" customWidth="1"/>
    <col min="1034" max="1275" width="9.140625" style="12"/>
    <col min="1276" max="1277" width="0" style="12" hidden="1" customWidth="1"/>
    <col min="1278" max="1278" width="3.28515625" style="12" customWidth="1"/>
    <col min="1279" max="1279" width="9.28515625" style="12" customWidth="1"/>
    <col min="1280" max="1280" width="47" style="12" customWidth="1"/>
    <col min="1281" max="1281" width="64.42578125" style="12" customWidth="1"/>
    <col min="1282" max="1282" width="27" style="12" customWidth="1"/>
    <col min="1283" max="1285" width="9.140625" style="12"/>
    <col min="1286" max="1286" width="29.140625" style="12" customWidth="1"/>
    <col min="1287" max="1287" width="25.5703125" style="12" customWidth="1"/>
    <col min="1288" max="1289" width="3.7109375" style="12" customWidth="1"/>
    <col min="1290" max="1531" width="9.140625" style="12"/>
    <col min="1532" max="1533" width="0" style="12" hidden="1" customWidth="1"/>
    <col min="1534" max="1534" width="3.28515625" style="12" customWidth="1"/>
    <col min="1535" max="1535" width="9.28515625" style="12" customWidth="1"/>
    <col min="1536" max="1536" width="47" style="12" customWidth="1"/>
    <col min="1537" max="1537" width="64.42578125" style="12" customWidth="1"/>
    <col min="1538" max="1538" width="27" style="12" customWidth="1"/>
    <col min="1539" max="1541" width="9.140625" style="12"/>
    <col min="1542" max="1542" width="29.140625" style="12" customWidth="1"/>
    <col min="1543" max="1543" width="25.5703125" style="12" customWidth="1"/>
    <col min="1544" max="1545" width="3.7109375" style="12" customWidth="1"/>
    <col min="1546" max="1787" width="9.140625" style="12"/>
    <col min="1788" max="1789" width="0" style="12" hidden="1" customWidth="1"/>
    <col min="1790" max="1790" width="3.28515625" style="12" customWidth="1"/>
    <col min="1791" max="1791" width="9.28515625" style="12" customWidth="1"/>
    <col min="1792" max="1792" width="47" style="12" customWidth="1"/>
    <col min="1793" max="1793" width="64.42578125" style="12" customWidth="1"/>
    <col min="1794" max="1794" width="27" style="12" customWidth="1"/>
    <col min="1795" max="1797" width="9.140625" style="12"/>
    <col min="1798" max="1798" width="29.140625" style="12" customWidth="1"/>
    <col min="1799" max="1799" width="25.5703125" style="12" customWidth="1"/>
    <col min="1800" max="1801" width="3.7109375" style="12" customWidth="1"/>
    <col min="1802" max="2043" width="9.140625" style="12"/>
    <col min="2044" max="2045" width="0" style="12" hidden="1" customWidth="1"/>
    <col min="2046" max="2046" width="3.28515625" style="12" customWidth="1"/>
    <col min="2047" max="2047" width="9.28515625" style="12" customWidth="1"/>
    <col min="2048" max="2048" width="47" style="12" customWidth="1"/>
    <col min="2049" max="2049" width="64.42578125" style="12" customWidth="1"/>
    <col min="2050" max="2050" width="27" style="12" customWidth="1"/>
    <col min="2051" max="2053" width="9.140625" style="12"/>
    <col min="2054" max="2054" width="29.140625" style="12" customWidth="1"/>
    <col min="2055" max="2055" width="25.5703125" style="12" customWidth="1"/>
    <col min="2056" max="2057" width="3.7109375" style="12" customWidth="1"/>
    <col min="2058" max="2299" width="9.140625" style="12"/>
    <col min="2300" max="2301" width="0" style="12" hidden="1" customWidth="1"/>
    <col min="2302" max="2302" width="3.28515625" style="12" customWidth="1"/>
    <col min="2303" max="2303" width="9.28515625" style="12" customWidth="1"/>
    <col min="2304" max="2304" width="47" style="12" customWidth="1"/>
    <col min="2305" max="2305" width="64.42578125" style="12" customWidth="1"/>
    <col min="2306" max="2306" width="27" style="12" customWidth="1"/>
    <col min="2307" max="2309" width="9.140625" style="12"/>
    <col min="2310" max="2310" width="29.140625" style="12" customWidth="1"/>
    <col min="2311" max="2311" width="25.5703125" style="12" customWidth="1"/>
    <col min="2312" max="2313" width="3.7109375" style="12" customWidth="1"/>
    <col min="2314" max="2555" width="9.140625" style="12"/>
    <col min="2556" max="2557" width="0" style="12" hidden="1" customWidth="1"/>
    <col min="2558" max="2558" width="3.28515625" style="12" customWidth="1"/>
    <col min="2559" max="2559" width="9.28515625" style="12" customWidth="1"/>
    <col min="2560" max="2560" width="47" style="12" customWidth="1"/>
    <col min="2561" max="2561" width="64.42578125" style="12" customWidth="1"/>
    <col min="2562" max="2562" width="27" style="12" customWidth="1"/>
    <col min="2563" max="2565" width="9.140625" style="12"/>
    <col min="2566" max="2566" width="29.140625" style="12" customWidth="1"/>
    <col min="2567" max="2567" width="25.5703125" style="12" customWidth="1"/>
    <col min="2568" max="2569" width="3.7109375" style="12" customWidth="1"/>
    <col min="2570" max="2811" width="9.140625" style="12"/>
    <col min="2812" max="2813" width="0" style="12" hidden="1" customWidth="1"/>
    <col min="2814" max="2814" width="3.28515625" style="12" customWidth="1"/>
    <col min="2815" max="2815" width="9.28515625" style="12" customWidth="1"/>
    <col min="2816" max="2816" width="47" style="12" customWidth="1"/>
    <col min="2817" max="2817" width="64.42578125" style="12" customWidth="1"/>
    <col min="2818" max="2818" width="27" style="12" customWidth="1"/>
    <col min="2819" max="2821" width="9.140625" style="12"/>
    <col min="2822" max="2822" width="29.140625" style="12" customWidth="1"/>
    <col min="2823" max="2823" width="25.5703125" style="12" customWidth="1"/>
    <col min="2824" max="2825" width="3.7109375" style="12" customWidth="1"/>
    <col min="2826" max="3067" width="9.140625" style="12"/>
    <col min="3068" max="3069" width="0" style="12" hidden="1" customWidth="1"/>
    <col min="3070" max="3070" width="3.28515625" style="12" customWidth="1"/>
    <col min="3071" max="3071" width="9.28515625" style="12" customWidth="1"/>
    <col min="3072" max="3072" width="47" style="12" customWidth="1"/>
    <col min="3073" max="3073" width="64.42578125" style="12" customWidth="1"/>
    <col min="3074" max="3074" width="27" style="12" customWidth="1"/>
    <col min="3075" max="3077" width="9.140625" style="12"/>
    <col min="3078" max="3078" width="29.140625" style="12" customWidth="1"/>
    <col min="3079" max="3079" width="25.5703125" style="12" customWidth="1"/>
    <col min="3080" max="3081" width="3.7109375" style="12" customWidth="1"/>
    <col min="3082" max="3323" width="9.140625" style="12"/>
    <col min="3324" max="3325" width="0" style="12" hidden="1" customWidth="1"/>
    <col min="3326" max="3326" width="3.28515625" style="12" customWidth="1"/>
    <col min="3327" max="3327" width="9.28515625" style="12" customWidth="1"/>
    <col min="3328" max="3328" width="47" style="12" customWidth="1"/>
    <col min="3329" max="3329" width="64.42578125" style="12" customWidth="1"/>
    <col min="3330" max="3330" width="27" style="12" customWidth="1"/>
    <col min="3331" max="3333" width="9.140625" style="12"/>
    <col min="3334" max="3334" width="29.140625" style="12" customWidth="1"/>
    <col min="3335" max="3335" width="25.5703125" style="12" customWidth="1"/>
    <col min="3336" max="3337" width="3.7109375" style="12" customWidth="1"/>
    <col min="3338" max="3579" width="9.140625" style="12"/>
    <col min="3580" max="3581" width="0" style="12" hidden="1" customWidth="1"/>
    <col min="3582" max="3582" width="3.28515625" style="12" customWidth="1"/>
    <col min="3583" max="3583" width="9.28515625" style="12" customWidth="1"/>
    <col min="3584" max="3584" width="47" style="12" customWidth="1"/>
    <col min="3585" max="3585" width="64.42578125" style="12" customWidth="1"/>
    <col min="3586" max="3586" width="27" style="12" customWidth="1"/>
    <col min="3587" max="3589" width="9.140625" style="12"/>
    <col min="3590" max="3590" width="29.140625" style="12" customWidth="1"/>
    <col min="3591" max="3591" width="25.5703125" style="12" customWidth="1"/>
    <col min="3592" max="3593" width="3.7109375" style="12" customWidth="1"/>
    <col min="3594" max="3835" width="9.140625" style="12"/>
    <col min="3836" max="3837" width="0" style="12" hidden="1" customWidth="1"/>
    <col min="3838" max="3838" width="3.28515625" style="12" customWidth="1"/>
    <col min="3839" max="3839" width="9.28515625" style="12" customWidth="1"/>
    <col min="3840" max="3840" width="47" style="12" customWidth="1"/>
    <col min="3841" max="3841" width="64.42578125" style="12" customWidth="1"/>
    <col min="3842" max="3842" width="27" style="12" customWidth="1"/>
    <col min="3843" max="3845" width="9.140625" style="12"/>
    <col min="3846" max="3846" width="29.140625" style="12" customWidth="1"/>
    <col min="3847" max="3847" width="25.5703125" style="12" customWidth="1"/>
    <col min="3848" max="3849" width="3.7109375" style="12" customWidth="1"/>
    <col min="3850" max="4091" width="9.140625" style="12"/>
    <col min="4092" max="4093" width="0" style="12" hidden="1" customWidth="1"/>
    <col min="4094" max="4094" width="3.28515625" style="12" customWidth="1"/>
    <col min="4095" max="4095" width="9.28515625" style="12" customWidth="1"/>
    <col min="4096" max="4096" width="47" style="12" customWidth="1"/>
    <col min="4097" max="4097" width="64.42578125" style="12" customWidth="1"/>
    <col min="4098" max="4098" width="27" style="12" customWidth="1"/>
    <col min="4099" max="4101" width="9.140625" style="12"/>
    <col min="4102" max="4102" width="29.140625" style="12" customWidth="1"/>
    <col min="4103" max="4103" width="25.5703125" style="12" customWidth="1"/>
    <col min="4104" max="4105" width="3.7109375" style="12" customWidth="1"/>
    <col min="4106" max="4347" width="9.140625" style="12"/>
    <col min="4348" max="4349" width="0" style="12" hidden="1" customWidth="1"/>
    <col min="4350" max="4350" width="3.28515625" style="12" customWidth="1"/>
    <col min="4351" max="4351" width="9.28515625" style="12" customWidth="1"/>
    <col min="4352" max="4352" width="47" style="12" customWidth="1"/>
    <col min="4353" max="4353" width="64.42578125" style="12" customWidth="1"/>
    <col min="4354" max="4354" width="27" style="12" customWidth="1"/>
    <col min="4355" max="4357" width="9.140625" style="12"/>
    <col min="4358" max="4358" width="29.140625" style="12" customWidth="1"/>
    <col min="4359" max="4359" width="25.5703125" style="12" customWidth="1"/>
    <col min="4360" max="4361" width="3.7109375" style="12" customWidth="1"/>
    <col min="4362" max="4603" width="9.140625" style="12"/>
    <col min="4604" max="4605" width="0" style="12" hidden="1" customWidth="1"/>
    <col min="4606" max="4606" width="3.28515625" style="12" customWidth="1"/>
    <col min="4607" max="4607" width="9.28515625" style="12" customWidth="1"/>
    <col min="4608" max="4608" width="47" style="12" customWidth="1"/>
    <col min="4609" max="4609" width="64.42578125" style="12" customWidth="1"/>
    <col min="4610" max="4610" width="27" style="12" customWidth="1"/>
    <col min="4611" max="4613" width="9.140625" style="12"/>
    <col min="4614" max="4614" width="29.140625" style="12" customWidth="1"/>
    <col min="4615" max="4615" width="25.5703125" style="12" customWidth="1"/>
    <col min="4616" max="4617" width="3.7109375" style="12" customWidth="1"/>
    <col min="4618" max="4859" width="9.140625" style="12"/>
    <col min="4860" max="4861" width="0" style="12" hidden="1" customWidth="1"/>
    <col min="4862" max="4862" width="3.28515625" style="12" customWidth="1"/>
    <col min="4863" max="4863" width="9.28515625" style="12" customWidth="1"/>
    <col min="4864" max="4864" width="47" style="12" customWidth="1"/>
    <col min="4865" max="4865" width="64.42578125" style="12" customWidth="1"/>
    <col min="4866" max="4866" width="27" style="12" customWidth="1"/>
    <col min="4867" max="4869" width="9.140625" style="12"/>
    <col min="4870" max="4870" width="29.140625" style="12" customWidth="1"/>
    <col min="4871" max="4871" width="25.5703125" style="12" customWidth="1"/>
    <col min="4872" max="4873" width="3.7109375" style="12" customWidth="1"/>
    <col min="4874" max="5115" width="9.140625" style="12"/>
    <col min="5116" max="5117" width="0" style="12" hidden="1" customWidth="1"/>
    <col min="5118" max="5118" width="3.28515625" style="12" customWidth="1"/>
    <col min="5119" max="5119" width="9.28515625" style="12" customWidth="1"/>
    <col min="5120" max="5120" width="47" style="12" customWidth="1"/>
    <col min="5121" max="5121" width="64.42578125" style="12" customWidth="1"/>
    <col min="5122" max="5122" width="27" style="12" customWidth="1"/>
    <col min="5123" max="5125" width="9.140625" style="12"/>
    <col min="5126" max="5126" width="29.140625" style="12" customWidth="1"/>
    <col min="5127" max="5127" width="25.5703125" style="12" customWidth="1"/>
    <col min="5128" max="5129" width="3.7109375" style="12" customWidth="1"/>
    <col min="5130" max="5371" width="9.140625" style="12"/>
    <col min="5372" max="5373" width="0" style="12" hidden="1" customWidth="1"/>
    <col min="5374" max="5374" width="3.28515625" style="12" customWidth="1"/>
    <col min="5375" max="5375" width="9.28515625" style="12" customWidth="1"/>
    <col min="5376" max="5376" width="47" style="12" customWidth="1"/>
    <col min="5377" max="5377" width="64.42578125" style="12" customWidth="1"/>
    <col min="5378" max="5378" width="27" style="12" customWidth="1"/>
    <col min="5379" max="5381" width="9.140625" style="12"/>
    <col min="5382" max="5382" width="29.140625" style="12" customWidth="1"/>
    <col min="5383" max="5383" width="25.5703125" style="12" customWidth="1"/>
    <col min="5384" max="5385" width="3.7109375" style="12" customWidth="1"/>
    <col min="5386" max="5627" width="9.140625" style="12"/>
    <col min="5628" max="5629" width="0" style="12" hidden="1" customWidth="1"/>
    <col min="5630" max="5630" width="3.28515625" style="12" customWidth="1"/>
    <col min="5631" max="5631" width="9.28515625" style="12" customWidth="1"/>
    <col min="5632" max="5632" width="47" style="12" customWidth="1"/>
    <col min="5633" max="5633" width="64.42578125" style="12" customWidth="1"/>
    <col min="5634" max="5634" width="27" style="12" customWidth="1"/>
    <col min="5635" max="5637" width="9.140625" style="12"/>
    <col min="5638" max="5638" width="29.140625" style="12" customWidth="1"/>
    <col min="5639" max="5639" width="25.5703125" style="12" customWidth="1"/>
    <col min="5640" max="5641" width="3.7109375" style="12" customWidth="1"/>
    <col min="5642" max="5883" width="9.140625" style="12"/>
    <col min="5884" max="5885" width="0" style="12" hidden="1" customWidth="1"/>
    <col min="5886" max="5886" width="3.28515625" style="12" customWidth="1"/>
    <col min="5887" max="5887" width="9.28515625" style="12" customWidth="1"/>
    <col min="5888" max="5888" width="47" style="12" customWidth="1"/>
    <col min="5889" max="5889" width="64.42578125" style="12" customWidth="1"/>
    <col min="5890" max="5890" width="27" style="12" customWidth="1"/>
    <col min="5891" max="5893" width="9.140625" style="12"/>
    <col min="5894" max="5894" width="29.140625" style="12" customWidth="1"/>
    <col min="5895" max="5895" width="25.5703125" style="12" customWidth="1"/>
    <col min="5896" max="5897" width="3.7109375" style="12" customWidth="1"/>
    <col min="5898" max="6139" width="9.140625" style="12"/>
    <col min="6140" max="6141" width="0" style="12" hidden="1" customWidth="1"/>
    <col min="6142" max="6142" width="3.28515625" style="12" customWidth="1"/>
    <col min="6143" max="6143" width="9.28515625" style="12" customWidth="1"/>
    <col min="6144" max="6144" width="47" style="12" customWidth="1"/>
    <col min="6145" max="6145" width="64.42578125" style="12" customWidth="1"/>
    <col min="6146" max="6146" width="27" style="12" customWidth="1"/>
    <col min="6147" max="6149" width="9.140625" style="12"/>
    <col min="6150" max="6150" width="29.140625" style="12" customWidth="1"/>
    <col min="6151" max="6151" width="25.5703125" style="12" customWidth="1"/>
    <col min="6152" max="6153" width="3.7109375" style="12" customWidth="1"/>
    <col min="6154" max="6395" width="9.140625" style="12"/>
    <col min="6396" max="6397" width="0" style="12" hidden="1" customWidth="1"/>
    <col min="6398" max="6398" width="3.28515625" style="12" customWidth="1"/>
    <col min="6399" max="6399" width="9.28515625" style="12" customWidth="1"/>
    <col min="6400" max="6400" width="47" style="12" customWidth="1"/>
    <col min="6401" max="6401" width="64.42578125" style="12" customWidth="1"/>
    <col min="6402" max="6402" width="27" style="12" customWidth="1"/>
    <col min="6403" max="6405" width="9.140625" style="12"/>
    <col min="6406" max="6406" width="29.140625" style="12" customWidth="1"/>
    <col min="6407" max="6407" width="25.5703125" style="12" customWidth="1"/>
    <col min="6408" max="6409" width="3.7109375" style="12" customWidth="1"/>
    <col min="6410" max="6651" width="9.140625" style="12"/>
    <col min="6652" max="6653" width="0" style="12" hidden="1" customWidth="1"/>
    <col min="6654" max="6654" width="3.28515625" style="12" customWidth="1"/>
    <col min="6655" max="6655" width="9.28515625" style="12" customWidth="1"/>
    <col min="6656" max="6656" width="47" style="12" customWidth="1"/>
    <col min="6657" max="6657" width="64.42578125" style="12" customWidth="1"/>
    <col min="6658" max="6658" width="27" style="12" customWidth="1"/>
    <col min="6659" max="6661" width="9.140625" style="12"/>
    <col min="6662" max="6662" width="29.140625" style="12" customWidth="1"/>
    <col min="6663" max="6663" width="25.5703125" style="12" customWidth="1"/>
    <col min="6664" max="6665" width="3.7109375" style="12" customWidth="1"/>
    <col min="6666" max="6907" width="9.140625" style="12"/>
    <col min="6908" max="6909" width="0" style="12" hidden="1" customWidth="1"/>
    <col min="6910" max="6910" width="3.28515625" style="12" customWidth="1"/>
    <col min="6911" max="6911" width="9.28515625" style="12" customWidth="1"/>
    <col min="6912" max="6912" width="47" style="12" customWidth="1"/>
    <col min="6913" max="6913" width="64.42578125" style="12" customWidth="1"/>
    <col min="6914" max="6914" width="27" style="12" customWidth="1"/>
    <col min="6915" max="6917" width="9.140625" style="12"/>
    <col min="6918" max="6918" width="29.140625" style="12" customWidth="1"/>
    <col min="6919" max="6919" width="25.5703125" style="12" customWidth="1"/>
    <col min="6920" max="6921" width="3.7109375" style="12" customWidth="1"/>
    <col min="6922" max="7163" width="9.140625" style="12"/>
    <col min="7164" max="7165" width="0" style="12" hidden="1" customWidth="1"/>
    <col min="7166" max="7166" width="3.28515625" style="12" customWidth="1"/>
    <col min="7167" max="7167" width="9.28515625" style="12" customWidth="1"/>
    <col min="7168" max="7168" width="47" style="12" customWidth="1"/>
    <col min="7169" max="7169" width="64.42578125" style="12" customWidth="1"/>
    <col min="7170" max="7170" width="27" style="12" customWidth="1"/>
    <col min="7171" max="7173" width="9.140625" style="12"/>
    <col min="7174" max="7174" width="29.140625" style="12" customWidth="1"/>
    <col min="7175" max="7175" width="25.5703125" style="12" customWidth="1"/>
    <col min="7176" max="7177" width="3.7109375" style="12" customWidth="1"/>
    <col min="7178" max="7419" width="9.140625" style="12"/>
    <col min="7420" max="7421" width="0" style="12" hidden="1" customWidth="1"/>
    <col min="7422" max="7422" width="3.28515625" style="12" customWidth="1"/>
    <col min="7423" max="7423" width="9.28515625" style="12" customWidth="1"/>
    <col min="7424" max="7424" width="47" style="12" customWidth="1"/>
    <col min="7425" max="7425" width="64.42578125" style="12" customWidth="1"/>
    <col min="7426" max="7426" width="27" style="12" customWidth="1"/>
    <col min="7427" max="7429" width="9.140625" style="12"/>
    <col min="7430" max="7430" width="29.140625" style="12" customWidth="1"/>
    <col min="7431" max="7431" width="25.5703125" style="12" customWidth="1"/>
    <col min="7432" max="7433" width="3.7109375" style="12" customWidth="1"/>
    <col min="7434" max="7675" width="9.140625" style="12"/>
    <col min="7676" max="7677" width="0" style="12" hidden="1" customWidth="1"/>
    <col min="7678" max="7678" width="3.28515625" style="12" customWidth="1"/>
    <col min="7679" max="7679" width="9.28515625" style="12" customWidth="1"/>
    <col min="7680" max="7680" width="47" style="12" customWidth="1"/>
    <col min="7681" max="7681" width="64.42578125" style="12" customWidth="1"/>
    <col min="7682" max="7682" width="27" style="12" customWidth="1"/>
    <col min="7683" max="7685" width="9.140625" style="12"/>
    <col min="7686" max="7686" width="29.140625" style="12" customWidth="1"/>
    <col min="7687" max="7687" width="25.5703125" style="12" customWidth="1"/>
    <col min="7688" max="7689" width="3.7109375" style="12" customWidth="1"/>
    <col min="7690" max="7931" width="9.140625" style="12"/>
    <col min="7932" max="7933" width="0" style="12" hidden="1" customWidth="1"/>
    <col min="7934" max="7934" width="3.28515625" style="12" customWidth="1"/>
    <col min="7935" max="7935" width="9.28515625" style="12" customWidth="1"/>
    <col min="7936" max="7936" width="47" style="12" customWidth="1"/>
    <col min="7937" max="7937" width="64.42578125" style="12" customWidth="1"/>
    <col min="7938" max="7938" width="27" style="12" customWidth="1"/>
    <col min="7939" max="7941" width="9.140625" style="12"/>
    <col min="7942" max="7942" width="29.140625" style="12" customWidth="1"/>
    <col min="7943" max="7943" width="25.5703125" style="12" customWidth="1"/>
    <col min="7944" max="7945" width="3.7109375" style="12" customWidth="1"/>
    <col min="7946" max="8187" width="9.140625" style="12"/>
    <col min="8188" max="8189" width="0" style="12" hidden="1" customWidth="1"/>
    <col min="8190" max="8190" width="3.28515625" style="12" customWidth="1"/>
    <col min="8191" max="8191" width="9.28515625" style="12" customWidth="1"/>
    <col min="8192" max="8192" width="47" style="12" customWidth="1"/>
    <col min="8193" max="8193" width="64.42578125" style="12" customWidth="1"/>
    <col min="8194" max="8194" width="27" style="12" customWidth="1"/>
    <col min="8195" max="8197" width="9.140625" style="12"/>
    <col min="8198" max="8198" width="29.140625" style="12" customWidth="1"/>
    <col min="8199" max="8199" width="25.5703125" style="12" customWidth="1"/>
    <col min="8200" max="8201" width="3.7109375" style="12" customWidth="1"/>
    <col min="8202" max="8443" width="9.140625" style="12"/>
    <col min="8444" max="8445" width="0" style="12" hidden="1" customWidth="1"/>
    <col min="8446" max="8446" width="3.28515625" style="12" customWidth="1"/>
    <col min="8447" max="8447" width="9.28515625" style="12" customWidth="1"/>
    <col min="8448" max="8448" width="47" style="12" customWidth="1"/>
    <col min="8449" max="8449" width="64.42578125" style="12" customWidth="1"/>
    <col min="8450" max="8450" width="27" style="12" customWidth="1"/>
    <col min="8451" max="8453" width="9.140625" style="12"/>
    <col min="8454" max="8454" width="29.140625" style="12" customWidth="1"/>
    <col min="8455" max="8455" width="25.5703125" style="12" customWidth="1"/>
    <col min="8456" max="8457" width="3.7109375" style="12" customWidth="1"/>
    <col min="8458" max="8699" width="9.140625" style="12"/>
    <col min="8700" max="8701" width="0" style="12" hidden="1" customWidth="1"/>
    <col min="8702" max="8702" width="3.28515625" style="12" customWidth="1"/>
    <col min="8703" max="8703" width="9.28515625" style="12" customWidth="1"/>
    <col min="8704" max="8704" width="47" style="12" customWidth="1"/>
    <col min="8705" max="8705" width="64.42578125" style="12" customWidth="1"/>
    <col min="8706" max="8706" width="27" style="12" customWidth="1"/>
    <col min="8707" max="8709" width="9.140625" style="12"/>
    <col min="8710" max="8710" width="29.140625" style="12" customWidth="1"/>
    <col min="8711" max="8711" width="25.5703125" style="12" customWidth="1"/>
    <col min="8712" max="8713" width="3.7109375" style="12" customWidth="1"/>
    <col min="8714" max="8955" width="9.140625" style="12"/>
    <col min="8956" max="8957" width="0" style="12" hidden="1" customWidth="1"/>
    <col min="8958" max="8958" width="3.28515625" style="12" customWidth="1"/>
    <col min="8959" max="8959" width="9.28515625" style="12" customWidth="1"/>
    <col min="8960" max="8960" width="47" style="12" customWidth="1"/>
    <col min="8961" max="8961" width="64.42578125" style="12" customWidth="1"/>
    <col min="8962" max="8962" width="27" style="12" customWidth="1"/>
    <col min="8963" max="8965" width="9.140625" style="12"/>
    <col min="8966" max="8966" width="29.140625" style="12" customWidth="1"/>
    <col min="8967" max="8967" width="25.5703125" style="12" customWidth="1"/>
    <col min="8968" max="8969" width="3.7109375" style="12" customWidth="1"/>
    <col min="8970" max="9211" width="9.140625" style="12"/>
    <col min="9212" max="9213" width="0" style="12" hidden="1" customWidth="1"/>
    <col min="9214" max="9214" width="3.28515625" style="12" customWidth="1"/>
    <col min="9215" max="9215" width="9.28515625" style="12" customWidth="1"/>
    <col min="9216" max="9216" width="47" style="12" customWidth="1"/>
    <col min="9217" max="9217" width="64.42578125" style="12" customWidth="1"/>
    <col min="9218" max="9218" width="27" style="12" customWidth="1"/>
    <col min="9219" max="9221" width="9.140625" style="12"/>
    <col min="9222" max="9222" width="29.140625" style="12" customWidth="1"/>
    <col min="9223" max="9223" width="25.5703125" style="12" customWidth="1"/>
    <col min="9224" max="9225" width="3.7109375" style="12" customWidth="1"/>
    <col min="9226" max="9467" width="9.140625" style="12"/>
    <col min="9468" max="9469" width="0" style="12" hidden="1" customWidth="1"/>
    <col min="9470" max="9470" width="3.28515625" style="12" customWidth="1"/>
    <col min="9471" max="9471" width="9.28515625" style="12" customWidth="1"/>
    <col min="9472" max="9472" width="47" style="12" customWidth="1"/>
    <col min="9473" max="9473" width="64.42578125" style="12" customWidth="1"/>
    <col min="9474" max="9474" width="27" style="12" customWidth="1"/>
    <col min="9475" max="9477" width="9.140625" style="12"/>
    <col min="9478" max="9478" width="29.140625" style="12" customWidth="1"/>
    <col min="9479" max="9479" width="25.5703125" style="12" customWidth="1"/>
    <col min="9480" max="9481" width="3.7109375" style="12" customWidth="1"/>
    <col min="9482" max="9723" width="9.140625" style="12"/>
    <col min="9724" max="9725" width="0" style="12" hidden="1" customWidth="1"/>
    <col min="9726" max="9726" width="3.28515625" style="12" customWidth="1"/>
    <col min="9727" max="9727" width="9.28515625" style="12" customWidth="1"/>
    <col min="9728" max="9728" width="47" style="12" customWidth="1"/>
    <col min="9729" max="9729" width="64.42578125" style="12" customWidth="1"/>
    <col min="9730" max="9730" width="27" style="12" customWidth="1"/>
    <col min="9731" max="9733" width="9.140625" style="12"/>
    <col min="9734" max="9734" width="29.140625" style="12" customWidth="1"/>
    <col min="9735" max="9735" width="25.5703125" style="12" customWidth="1"/>
    <col min="9736" max="9737" width="3.7109375" style="12" customWidth="1"/>
    <col min="9738" max="9979" width="9.140625" style="12"/>
    <col min="9980" max="9981" width="0" style="12" hidden="1" customWidth="1"/>
    <col min="9982" max="9982" width="3.28515625" style="12" customWidth="1"/>
    <col min="9983" max="9983" width="9.28515625" style="12" customWidth="1"/>
    <col min="9984" max="9984" width="47" style="12" customWidth="1"/>
    <col min="9985" max="9985" width="64.42578125" style="12" customWidth="1"/>
    <col min="9986" max="9986" width="27" style="12" customWidth="1"/>
    <col min="9987" max="9989" width="9.140625" style="12"/>
    <col min="9990" max="9990" width="29.140625" style="12" customWidth="1"/>
    <col min="9991" max="9991" width="25.5703125" style="12" customWidth="1"/>
    <col min="9992" max="9993" width="3.7109375" style="12" customWidth="1"/>
    <col min="9994" max="10235" width="9.140625" style="12"/>
    <col min="10236" max="10237" width="0" style="12" hidden="1" customWidth="1"/>
    <col min="10238" max="10238" width="3.28515625" style="12" customWidth="1"/>
    <col min="10239" max="10239" width="9.28515625" style="12" customWidth="1"/>
    <col min="10240" max="10240" width="47" style="12" customWidth="1"/>
    <col min="10241" max="10241" width="64.42578125" style="12" customWidth="1"/>
    <col min="10242" max="10242" width="27" style="12" customWidth="1"/>
    <col min="10243" max="10245" width="9.140625" style="12"/>
    <col min="10246" max="10246" width="29.140625" style="12" customWidth="1"/>
    <col min="10247" max="10247" width="25.5703125" style="12" customWidth="1"/>
    <col min="10248" max="10249" width="3.7109375" style="12" customWidth="1"/>
    <col min="10250" max="10491" width="9.140625" style="12"/>
    <col min="10492" max="10493" width="0" style="12" hidden="1" customWidth="1"/>
    <col min="10494" max="10494" width="3.28515625" style="12" customWidth="1"/>
    <col min="10495" max="10495" width="9.28515625" style="12" customWidth="1"/>
    <col min="10496" max="10496" width="47" style="12" customWidth="1"/>
    <col min="10497" max="10497" width="64.42578125" style="12" customWidth="1"/>
    <col min="10498" max="10498" width="27" style="12" customWidth="1"/>
    <col min="10499" max="10501" width="9.140625" style="12"/>
    <col min="10502" max="10502" width="29.140625" style="12" customWidth="1"/>
    <col min="10503" max="10503" width="25.5703125" style="12" customWidth="1"/>
    <col min="10504" max="10505" width="3.7109375" style="12" customWidth="1"/>
    <col min="10506" max="10747" width="9.140625" style="12"/>
    <col min="10748" max="10749" width="0" style="12" hidden="1" customWidth="1"/>
    <col min="10750" max="10750" width="3.28515625" style="12" customWidth="1"/>
    <col min="10751" max="10751" width="9.28515625" style="12" customWidth="1"/>
    <col min="10752" max="10752" width="47" style="12" customWidth="1"/>
    <col min="10753" max="10753" width="64.42578125" style="12" customWidth="1"/>
    <col min="10754" max="10754" width="27" style="12" customWidth="1"/>
    <col min="10755" max="10757" width="9.140625" style="12"/>
    <col min="10758" max="10758" width="29.140625" style="12" customWidth="1"/>
    <col min="10759" max="10759" width="25.5703125" style="12" customWidth="1"/>
    <col min="10760" max="10761" width="3.7109375" style="12" customWidth="1"/>
    <col min="10762" max="11003" width="9.140625" style="12"/>
    <col min="11004" max="11005" width="0" style="12" hidden="1" customWidth="1"/>
    <col min="11006" max="11006" width="3.28515625" style="12" customWidth="1"/>
    <col min="11007" max="11007" width="9.28515625" style="12" customWidth="1"/>
    <col min="11008" max="11008" width="47" style="12" customWidth="1"/>
    <col min="11009" max="11009" width="64.42578125" style="12" customWidth="1"/>
    <col min="11010" max="11010" width="27" style="12" customWidth="1"/>
    <col min="11011" max="11013" width="9.140625" style="12"/>
    <col min="11014" max="11014" width="29.140625" style="12" customWidth="1"/>
    <col min="11015" max="11015" width="25.5703125" style="12" customWidth="1"/>
    <col min="11016" max="11017" width="3.7109375" style="12" customWidth="1"/>
    <col min="11018" max="11259" width="9.140625" style="12"/>
    <col min="11260" max="11261" width="0" style="12" hidden="1" customWidth="1"/>
    <col min="11262" max="11262" width="3.28515625" style="12" customWidth="1"/>
    <col min="11263" max="11263" width="9.28515625" style="12" customWidth="1"/>
    <col min="11264" max="11264" width="47" style="12" customWidth="1"/>
    <col min="11265" max="11265" width="64.42578125" style="12" customWidth="1"/>
    <col min="11266" max="11266" width="27" style="12" customWidth="1"/>
    <col min="11267" max="11269" width="9.140625" style="12"/>
    <col min="11270" max="11270" width="29.140625" style="12" customWidth="1"/>
    <col min="11271" max="11271" width="25.5703125" style="12" customWidth="1"/>
    <col min="11272" max="11273" width="3.7109375" style="12" customWidth="1"/>
    <col min="11274" max="11515" width="9.140625" style="12"/>
    <col min="11516" max="11517" width="0" style="12" hidden="1" customWidth="1"/>
    <col min="11518" max="11518" width="3.28515625" style="12" customWidth="1"/>
    <col min="11519" max="11519" width="9.28515625" style="12" customWidth="1"/>
    <col min="11520" max="11520" width="47" style="12" customWidth="1"/>
    <col min="11521" max="11521" width="64.42578125" style="12" customWidth="1"/>
    <col min="11522" max="11522" width="27" style="12" customWidth="1"/>
    <col min="11523" max="11525" width="9.140625" style="12"/>
    <col min="11526" max="11526" width="29.140625" style="12" customWidth="1"/>
    <col min="11527" max="11527" width="25.5703125" style="12" customWidth="1"/>
    <col min="11528" max="11529" width="3.7109375" style="12" customWidth="1"/>
    <col min="11530" max="11771" width="9.140625" style="12"/>
    <col min="11772" max="11773" width="0" style="12" hidden="1" customWidth="1"/>
    <col min="11774" max="11774" width="3.28515625" style="12" customWidth="1"/>
    <col min="11775" max="11775" width="9.28515625" style="12" customWidth="1"/>
    <col min="11776" max="11776" width="47" style="12" customWidth="1"/>
    <col min="11777" max="11777" width="64.42578125" style="12" customWidth="1"/>
    <col min="11778" max="11778" width="27" style="12" customWidth="1"/>
    <col min="11779" max="11781" width="9.140625" style="12"/>
    <col min="11782" max="11782" width="29.140625" style="12" customWidth="1"/>
    <col min="11783" max="11783" width="25.5703125" style="12" customWidth="1"/>
    <col min="11784" max="11785" width="3.7109375" style="12" customWidth="1"/>
    <col min="11786" max="12027" width="9.140625" style="12"/>
    <col min="12028" max="12029" width="0" style="12" hidden="1" customWidth="1"/>
    <col min="12030" max="12030" width="3.28515625" style="12" customWidth="1"/>
    <col min="12031" max="12031" width="9.28515625" style="12" customWidth="1"/>
    <col min="12032" max="12032" width="47" style="12" customWidth="1"/>
    <col min="12033" max="12033" width="64.42578125" style="12" customWidth="1"/>
    <col min="12034" max="12034" width="27" style="12" customWidth="1"/>
    <col min="12035" max="12037" width="9.140625" style="12"/>
    <col min="12038" max="12038" width="29.140625" style="12" customWidth="1"/>
    <col min="12039" max="12039" width="25.5703125" style="12" customWidth="1"/>
    <col min="12040" max="12041" width="3.7109375" style="12" customWidth="1"/>
    <col min="12042" max="12283" width="9.140625" style="12"/>
    <col min="12284" max="12285" width="0" style="12" hidden="1" customWidth="1"/>
    <col min="12286" max="12286" width="3.28515625" style="12" customWidth="1"/>
    <col min="12287" max="12287" width="9.28515625" style="12" customWidth="1"/>
    <col min="12288" max="12288" width="47" style="12" customWidth="1"/>
    <col min="12289" max="12289" width="64.42578125" style="12" customWidth="1"/>
    <col min="12290" max="12290" width="27" style="12" customWidth="1"/>
    <col min="12291" max="12293" width="9.140625" style="12"/>
    <col min="12294" max="12294" width="29.140625" style="12" customWidth="1"/>
    <col min="12295" max="12295" width="25.5703125" style="12" customWidth="1"/>
    <col min="12296" max="12297" width="3.7109375" style="12" customWidth="1"/>
    <col min="12298" max="12539" width="9.140625" style="12"/>
    <col min="12540" max="12541" width="0" style="12" hidden="1" customWidth="1"/>
    <col min="12542" max="12542" width="3.28515625" style="12" customWidth="1"/>
    <col min="12543" max="12543" width="9.28515625" style="12" customWidth="1"/>
    <col min="12544" max="12544" width="47" style="12" customWidth="1"/>
    <col min="12545" max="12545" width="64.42578125" style="12" customWidth="1"/>
    <col min="12546" max="12546" width="27" style="12" customWidth="1"/>
    <col min="12547" max="12549" width="9.140625" style="12"/>
    <col min="12550" max="12550" width="29.140625" style="12" customWidth="1"/>
    <col min="12551" max="12551" width="25.5703125" style="12" customWidth="1"/>
    <col min="12552" max="12553" width="3.7109375" style="12" customWidth="1"/>
    <col min="12554" max="12795" width="9.140625" style="12"/>
    <col min="12796" max="12797" width="0" style="12" hidden="1" customWidth="1"/>
    <col min="12798" max="12798" width="3.28515625" style="12" customWidth="1"/>
    <col min="12799" max="12799" width="9.28515625" style="12" customWidth="1"/>
    <col min="12800" max="12800" width="47" style="12" customWidth="1"/>
    <col min="12801" max="12801" width="64.42578125" style="12" customWidth="1"/>
    <col min="12802" max="12802" width="27" style="12" customWidth="1"/>
    <col min="12803" max="12805" width="9.140625" style="12"/>
    <col min="12806" max="12806" width="29.140625" style="12" customWidth="1"/>
    <col min="12807" max="12807" width="25.5703125" style="12" customWidth="1"/>
    <col min="12808" max="12809" width="3.7109375" style="12" customWidth="1"/>
    <col min="12810" max="13051" width="9.140625" style="12"/>
    <col min="13052" max="13053" width="0" style="12" hidden="1" customWidth="1"/>
    <col min="13054" max="13054" width="3.28515625" style="12" customWidth="1"/>
    <col min="13055" max="13055" width="9.28515625" style="12" customWidth="1"/>
    <col min="13056" max="13056" width="47" style="12" customWidth="1"/>
    <col min="13057" max="13057" width="64.42578125" style="12" customWidth="1"/>
    <col min="13058" max="13058" width="27" style="12" customWidth="1"/>
    <col min="13059" max="13061" width="9.140625" style="12"/>
    <col min="13062" max="13062" width="29.140625" style="12" customWidth="1"/>
    <col min="13063" max="13063" width="25.5703125" style="12" customWidth="1"/>
    <col min="13064" max="13065" width="3.7109375" style="12" customWidth="1"/>
    <col min="13066" max="13307" width="9.140625" style="12"/>
    <col min="13308" max="13309" width="0" style="12" hidden="1" customWidth="1"/>
    <col min="13310" max="13310" width="3.28515625" style="12" customWidth="1"/>
    <col min="13311" max="13311" width="9.28515625" style="12" customWidth="1"/>
    <col min="13312" max="13312" width="47" style="12" customWidth="1"/>
    <col min="13313" max="13313" width="64.42578125" style="12" customWidth="1"/>
    <col min="13314" max="13314" width="27" style="12" customWidth="1"/>
    <col min="13315" max="13317" width="9.140625" style="12"/>
    <col min="13318" max="13318" width="29.140625" style="12" customWidth="1"/>
    <col min="13319" max="13319" width="25.5703125" style="12" customWidth="1"/>
    <col min="13320" max="13321" width="3.7109375" style="12" customWidth="1"/>
    <col min="13322" max="13563" width="9.140625" style="12"/>
    <col min="13564" max="13565" width="0" style="12" hidden="1" customWidth="1"/>
    <col min="13566" max="13566" width="3.28515625" style="12" customWidth="1"/>
    <col min="13567" max="13567" width="9.28515625" style="12" customWidth="1"/>
    <col min="13568" max="13568" width="47" style="12" customWidth="1"/>
    <col min="13569" max="13569" width="64.42578125" style="12" customWidth="1"/>
    <col min="13570" max="13570" width="27" style="12" customWidth="1"/>
    <col min="13571" max="13573" width="9.140625" style="12"/>
    <col min="13574" max="13574" width="29.140625" style="12" customWidth="1"/>
    <col min="13575" max="13575" width="25.5703125" style="12" customWidth="1"/>
    <col min="13576" max="13577" width="3.7109375" style="12" customWidth="1"/>
    <col min="13578" max="13819" width="9.140625" style="12"/>
    <col min="13820" max="13821" width="0" style="12" hidden="1" customWidth="1"/>
    <col min="13822" max="13822" width="3.28515625" style="12" customWidth="1"/>
    <col min="13823" max="13823" width="9.28515625" style="12" customWidth="1"/>
    <col min="13824" max="13824" width="47" style="12" customWidth="1"/>
    <col min="13825" max="13825" width="64.42578125" style="12" customWidth="1"/>
    <col min="13826" max="13826" width="27" style="12" customWidth="1"/>
    <col min="13827" max="13829" width="9.140625" style="12"/>
    <col min="13830" max="13830" width="29.140625" style="12" customWidth="1"/>
    <col min="13831" max="13831" width="25.5703125" style="12" customWidth="1"/>
    <col min="13832" max="13833" width="3.7109375" style="12" customWidth="1"/>
    <col min="13834" max="14075" width="9.140625" style="12"/>
    <col min="14076" max="14077" width="0" style="12" hidden="1" customWidth="1"/>
    <col min="14078" max="14078" width="3.28515625" style="12" customWidth="1"/>
    <col min="14079" max="14079" width="9.28515625" style="12" customWidth="1"/>
    <col min="14080" max="14080" width="47" style="12" customWidth="1"/>
    <col min="14081" max="14081" width="64.42578125" style="12" customWidth="1"/>
    <col min="14082" max="14082" width="27" style="12" customWidth="1"/>
    <col min="14083" max="14085" width="9.140625" style="12"/>
    <col min="14086" max="14086" width="29.140625" style="12" customWidth="1"/>
    <col min="14087" max="14087" width="25.5703125" style="12" customWidth="1"/>
    <col min="14088" max="14089" width="3.7109375" style="12" customWidth="1"/>
    <col min="14090" max="14331" width="9.140625" style="12"/>
    <col min="14332" max="14333" width="0" style="12" hidden="1" customWidth="1"/>
    <col min="14334" max="14334" width="3.28515625" style="12" customWidth="1"/>
    <col min="14335" max="14335" width="9.28515625" style="12" customWidth="1"/>
    <col min="14336" max="14336" width="47" style="12" customWidth="1"/>
    <col min="14337" max="14337" width="64.42578125" style="12" customWidth="1"/>
    <col min="14338" max="14338" width="27" style="12" customWidth="1"/>
    <col min="14339" max="14341" width="9.140625" style="12"/>
    <col min="14342" max="14342" width="29.140625" style="12" customWidth="1"/>
    <col min="14343" max="14343" width="25.5703125" style="12" customWidth="1"/>
    <col min="14344" max="14345" width="3.7109375" style="12" customWidth="1"/>
    <col min="14346" max="14587" width="9.140625" style="12"/>
    <col min="14588" max="14589" width="0" style="12" hidden="1" customWidth="1"/>
    <col min="14590" max="14590" width="3.28515625" style="12" customWidth="1"/>
    <col min="14591" max="14591" width="9.28515625" style="12" customWidth="1"/>
    <col min="14592" max="14592" width="47" style="12" customWidth="1"/>
    <col min="14593" max="14593" width="64.42578125" style="12" customWidth="1"/>
    <col min="14594" max="14594" width="27" style="12" customWidth="1"/>
    <col min="14595" max="14597" width="9.140625" style="12"/>
    <col min="14598" max="14598" width="29.140625" style="12" customWidth="1"/>
    <col min="14599" max="14599" width="25.5703125" style="12" customWidth="1"/>
    <col min="14600" max="14601" width="3.7109375" style="12" customWidth="1"/>
    <col min="14602" max="14843" width="9.140625" style="12"/>
    <col min="14844" max="14845" width="0" style="12" hidden="1" customWidth="1"/>
    <col min="14846" max="14846" width="3.28515625" style="12" customWidth="1"/>
    <col min="14847" max="14847" width="9.28515625" style="12" customWidth="1"/>
    <col min="14848" max="14848" width="47" style="12" customWidth="1"/>
    <col min="14849" max="14849" width="64.42578125" style="12" customWidth="1"/>
    <col min="14850" max="14850" width="27" style="12" customWidth="1"/>
    <col min="14851" max="14853" width="9.140625" style="12"/>
    <col min="14854" max="14854" width="29.140625" style="12" customWidth="1"/>
    <col min="14855" max="14855" width="25.5703125" style="12" customWidth="1"/>
    <col min="14856" max="14857" width="3.7109375" style="12" customWidth="1"/>
    <col min="14858" max="15099" width="9.140625" style="12"/>
    <col min="15100" max="15101" width="0" style="12" hidden="1" customWidth="1"/>
    <col min="15102" max="15102" width="3.28515625" style="12" customWidth="1"/>
    <col min="15103" max="15103" width="9.28515625" style="12" customWidth="1"/>
    <col min="15104" max="15104" width="47" style="12" customWidth="1"/>
    <col min="15105" max="15105" width="64.42578125" style="12" customWidth="1"/>
    <col min="15106" max="15106" width="27" style="12" customWidth="1"/>
    <col min="15107" max="15109" width="9.140625" style="12"/>
    <col min="15110" max="15110" width="29.140625" style="12" customWidth="1"/>
    <col min="15111" max="15111" width="25.5703125" style="12" customWidth="1"/>
    <col min="15112" max="15113" width="3.7109375" style="12" customWidth="1"/>
    <col min="15114" max="15355" width="9.140625" style="12"/>
    <col min="15356" max="15357" width="0" style="12" hidden="1" customWidth="1"/>
    <col min="15358" max="15358" width="3.28515625" style="12" customWidth="1"/>
    <col min="15359" max="15359" width="9.28515625" style="12" customWidth="1"/>
    <col min="15360" max="15360" width="47" style="12" customWidth="1"/>
    <col min="15361" max="15361" width="64.42578125" style="12" customWidth="1"/>
    <col min="15362" max="15362" width="27" style="12" customWidth="1"/>
    <col min="15363" max="15365" width="9.140625" style="12"/>
    <col min="15366" max="15366" width="29.140625" style="12" customWidth="1"/>
    <col min="15367" max="15367" width="25.5703125" style="12" customWidth="1"/>
    <col min="15368" max="15369" width="3.7109375" style="12" customWidth="1"/>
    <col min="15370" max="15611" width="9.140625" style="12"/>
    <col min="15612" max="15613" width="0" style="12" hidden="1" customWidth="1"/>
    <col min="15614" max="15614" width="3.28515625" style="12" customWidth="1"/>
    <col min="15615" max="15615" width="9.28515625" style="12" customWidth="1"/>
    <col min="15616" max="15616" width="47" style="12" customWidth="1"/>
    <col min="15617" max="15617" width="64.42578125" style="12" customWidth="1"/>
    <col min="15618" max="15618" width="27" style="12" customWidth="1"/>
    <col min="15619" max="15621" width="9.140625" style="12"/>
    <col min="15622" max="15622" width="29.140625" style="12" customWidth="1"/>
    <col min="15623" max="15623" width="25.5703125" style="12" customWidth="1"/>
    <col min="15624" max="15625" width="3.7109375" style="12" customWidth="1"/>
    <col min="15626" max="15867" width="9.140625" style="12"/>
    <col min="15868" max="15869" width="0" style="12" hidden="1" customWidth="1"/>
    <col min="15870" max="15870" width="3.28515625" style="12" customWidth="1"/>
    <col min="15871" max="15871" width="9.28515625" style="12" customWidth="1"/>
    <col min="15872" max="15872" width="47" style="12" customWidth="1"/>
    <col min="15873" max="15873" width="64.42578125" style="12" customWidth="1"/>
    <col min="15874" max="15874" width="27" style="12" customWidth="1"/>
    <col min="15875" max="15877" width="9.140625" style="12"/>
    <col min="15878" max="15878" width="29.140625" style="12" customWidth="1"/>
    <col min="15879" max="15879" width="25.5703125" style="12" customWidth="1"/>
    <col min="15880" max="15881" width="3.7109375" style="12" customWidth="1"/>
    <col min="15882" max="16123" width="9.140625" style="12"/>
    <col min="16124" max="16125" width="0" style="12" hidden="1" customWidth="1"/>
    <col min="16126" max="16126" width="3.28515625" style="12" customWidth="1"/>
    <col min="16127" max="16127" width="9.28515625" style="12" customWidth="1"/>
    <col min="16128" max="16128" width="47" style="12" customWidth="1"/>
    <col min="16129" max="16129" width="64.42578125" style="12" customWidth="1"/>
    <col min="16130" max="16130" width="27" style="12" customWidth="1"/>
    <col min="16131" max="16133" width="9.140625" style="12"/>
    <col min="16134" max="16134" width="29.140625" style="12" customWidth="1"/>
    <col min="16135" max="16135" width="25.5703125" style="12" customWidth="1"/>
    <col min="16136" max="16137" width="3.7109375" style="12" customWidth="1"/>
    <col min="16138" max="16384" width="9.140625" style="12"/>
  </cols>
  <sheetData>
    <row r="1" spans="1:3">
      <c r="B1" s="26" t="s">
        <v>89</v>
      </c>
      <c r="C1" s="7"/>
    </row>
    <row r="2" spans="1:3">
      <c r="B2" s="26" t="s">
        <v>90</v>
      </c>
      <c r="C2" s="7"/>
    </row>
    <row r="3" spans="1:3">
      <c r="B3" s="26"/>
      <c r="C3" s="7"/>
    </row>
    <row r="4" spans="1:3">
      <c r="A4" s="83" t="s">
        <v>42</v>
      </c>
      <c r="B4" s="83"/>
    </row>
    <row r="5" spans="1:3">
      <c r="A5" s="25"/>
      <c r="B5" s="25"/>
    </row>
    <row r="6" spans="1:3">
      <c r="A6" s="25"/>
      <c r="B6" s="25"/>
    </row>
    <row r="7" spans="1:3">
      <c r="A7" s="15" t="s">
        <v>84</v>
      </c>
      <c r="B7" s="15" t="s">
        <v>6</v>
      </c>
    </row>
    <row r="8" spans="1:3">
      <c r="A8" s="15" t="s">
        <v>85</v>
      </c>
      <c r="B8" s="15" t="s">
        <v>1</v>
      </c>
    </row>
    <row r="9" spans="1:3">
      <c r="A9" s="15" t="s">
        <v>86</v>
      </c>
      <c r="B9" s="15" t="s">
        <v>7</v>
      </c>
    </row>
    <row r="10" spans="1:3">
      <c r="A10" s="15" t="s">
        <v>5</v>
      </c>
      <c r="B10" s="15" t="s">
        <v>7</v>
      </c>
    </row>
    <row r="11" spans="1:3">
      <c r="A11" s="15" t="s">
        <v>3</v>
      </c>
      <c r="B11" s="15" t="s">
        <v>8</v>
      </c>
    </row>
    <row r="12" spans="1:3">
      <c r="A12" s="15" t="s">
        <v>4</v>
      </c>
      <c r="B12" s="15" t="s">
        <v>9</v>
      </c>
    </row>
    <row r="13" spans="1:3">
      <c r="A13" s="15" t="s">
        <v>91</v>
      </c>
      <c r="B13" s="15" t="s">
        <v>10</v>
      </c>
    </row>
    <row r="14" spans="1:3">
      <c r="A14" s="15" t="s">
        <v>87</v>
      </c>
      <c r="B14" s="15" t="s">
        <v>11</v>
      </c>
    </row>
    <row r="15" spans="1:3" ht="51">
      <c r="A15" s="15" t="s">
        <v>92</v>
      </c>
      <c r="B15" s="28" t="s">
        <v>93</v>
      </c>
    </row>
    <row r="16" spans="1:3">
      <c r="A16" s="15" t="s">
        <v>88</v>
      </c>
      <c r="B16" s="15" t="s">
        <v>12</v>
      </c>
    </row>
    <row r="17" spans="1:2">
      <c r="A17" s="25"/>
      <c r="B17" s="25"/>
    </row>
    <row r="18" spans="1:2">
      <c r="A18" s="25"/>
      <c r="B18" s="25"/>
    </row>
    <row r="19" spans="1:2">
      <c r="A19" s="25"/>
      <c r="B19" s="25"/>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s>
  <hyperlinks>
    <hyperlink ref="B14" r:id="rId1" display="mailto:fortum@fortum.ru?subject=fortum%40fortum.ru"/>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G33" sqref="G33"/>
      <selection pane="topRight" activeCell="G33" sqref="G33"/>
      <selection pane="bottomLeft" activeCell="G33" sqref="G33"/>
      <selection pane="bottomRight"/>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Титульный!$C$9</f>
        <v>Аргаяшская ТЭЦ без ДПМ/НВ</v>
      </c>
      <c r="B5" s="85"/>
      <c r="C5" s="85"/>
      <c r="D5" s="85"/>
      <c r="E5" s="85"/>
      <c r="F5" s="85"/>
    </row>
    <row r="6" spans="1:6">
      <c r="A6" s="49"/>
      <c r="B6" s="49"/>
      <c r="C6" s="49"/>
      <c r="D6" s="49"/>
      <c r="E6" s="49"/>
      <c r="F6" s="49"/>
    </row>
    <row r="7" spans="1:6" s="8" customFormat="1" ht="38.25">
      <c r="A7" s="86" t="s">
        <v>2</v>
      </c>
      <c r="B7" s="86" t="s">
        <v>13</v>
      </c>
      <c r="C7" s="86" t="s">
        <v>14</v>
      </c>
      <c r="D7" s="50" t="s">
        <v>156</v>
      </c>
      <c r="E7" s="50" t="s">
        <v>157</v>
      </c>
      <c r="F7" s="50" t="s">
        <v>158</v>
      </c>
    </row>
    <row r="8" spans="1:6" s="8" customFormat="1">
      <c r="A8" s="86"/>
      <c r="B8" s="86"/>
      <c r="C8" s="86"/>
      <c r="D8" s="50">
        <f>Титульный!$B$5-2</f>
        <v>2015</v>
      </c>
      <c r="E8" s="50">
        <f>Титульный!$B$5-1</f>
        <v>2016</v>
      </c>
      <c r="F8" s="50">
        <f>Титульный!$B$5</f>
        <v>2017</v>
      </c>
    </row>
    <row r="9" spans="1:6" s="8" customFormat="1">
      <c r="A9" s="86"/>
      <c r="B9" s="86"/>
      <c r="C9" s="86"/>
      <c r="D9" s="50" t="s">
        <v>74</v>
      </c>
      <c r="E9" s="50" t="s">
        <v>74</v>
      </c>
      <c r="F9" s="50" t="s">
        <v>74</v>
      </c>
    </row>
    <row r="10" spans="1:6">
      <c r="A10" s="36" t="s">
        <v>95</v>
      </c>
      <c r="B10" s="37" t="s">
        <v>37</v>
      </c>
      <c r="C10" s="36" t="s">
        <v>39</v>
      </c>
      <c r="D10" s="29">
        <f>[14]Год!$H$11+[15]Год!$H$11</f>
        <v>195</v>
      </c>
      <c r="E10" s="41"/>
      <c r="F10" s="29">
        <f>'[16]0.1'!$L$11</f>
        <v>195</v>
      </c>
    </row>
    <row r="11" spans="1:6" ht="38.25">
      <c r="A11" s="36" t="s">
        <v>96</v>
      </c>
      <c r="B11" s="37" t="s">
        <v>38</v>
      </c>
      <c r="C11" s="36" t="s">
        <v>39</v>
      </c>
      <c r="D11" s="29">
        <f>[14]Год!$H$12+[15]Год!$H$12-[15]Год!$H$14-[14]Год!$H$14</f>
        <v>165.95353734639016</v>
      </c>
      <c r="E11" s="41"/>
      <c r="F11" s="29">
        <f>'[16]0.1'!$L$12</f>
        <v>165.18705623826588</v>
      </c>
    </row>
    <row r="12" spans="1:6">
      <c r="A12" s="36" t="s">
        <v>97</v>
      </c>
      <c r="B12" s="37" t="s">
        <v>98</v>
      </c>
      <c r="C12" s="36" t="s">
        <v>159</v>
      </c>
      <c r="D12" s="29">
        <f>[4]АТЭЦ!$N$9</f>
        <v>1174.18</v>
      </c>
      <c r="E12" s="41"/>
      <c r="F12" s="29">
        <f>'[16]0.1'!$L$13</f>
        <v>1090.3019999999999</v>
      </c>
    </row>
    <row r="13" spans="1:6">
      <c r="A13" s="36" t="s">
        <v>99</v>
      </c>
      <c r="B13" s="37" t="s">
        <v>100</v>
      </c>
      <c r="C13" s="36" t="s">
        <v>159</v>
      </c>
      <c r="D13" s="29">
        <f>[4]АТЭЦ!$N$24</f>
        <v>1044.1564800000001</v>
      </c>
      <c r="E13" s="41"/>
      <c r="F13" s="29">
        <f>'[16]0.1'!$L$15</f>
        <v>962.08899999999994</v>
      </c>
    </row>
    <row r="14" spans="1:6">
      <c r="A14" s="36" t="s">
        <v>101</v>
      </c>
      <c r="B14" s="37" t="s">
        <v>102</v>
      </c>
      <c r="C14" s="36" t="s">
        <v>103</v>
      </c>
      <c r="D14" s="29">
        <f>[4]АТЭЦ!$N$25</f>
        <v>1559.7519999999997</v>
      </c>
      <c r="E14" s="41"/>
      <c r="F14" s="29">
        <f>'[16]0.1'!$L$16</f>
        <v>1582.6480000000001</v>
      </c>
    </row>
    <row r="15" spans="1:6">
      <c r="A15" s="36" t="s">
        <v>104</v>
      </c>
      <c r="B15" s="37" t="s">
        <v>105</v>
      </c>
      <c r="C15" s="36" t="s">
        <v>103</v>
      </c>
      <c r="D15" s="29">
        <f>[4]АТЭЦ!$N$28</f>
        <v>1556.8259999999998</v>
      </c>
      <c r="E15" s="41"/>
      <c r="F15" s="29">
        <f>'[16]0.1'!$L$17</f>
        <v>1579.6550000000002</v>
      </c>
    </row>
    <row r="16" spans="1:6">
      <c r="A16" s="36" t="s">
        <v>106</v>
      </c>
      <c r="B16" s="37" t="s">
        <v>15</v>
      </c>
      <c r="C16" s="36" t="s">
        <v>107</v>
      </c>
      <c r="D16" s="40"/>
      <c r="E16" s="41"/>
      <c r="F16" s="29">
        <f>'[16]0.1'!$L$43</f>
        <v>1780869.8853339618</v>
      </c>
    </row>
    <row r="17" spans="1:8">
      <c r="A17" s="36" t="s">
        <v>108</v>
      </c>
      <c r="B17" s="38" t="s">
        <v>18</v>
      </c>
      <c r="C17" s="36" t="s">
        <v>107</v>
      </c>
      <c r="D17" s="40"/>
      <c r="E17" s="41"/>
      <c r="F17" s="29">
        <f>'[16]0.1'!$J$43</f>
        <v>1173697.6238867352</v>
      </c>
    </row>
    <row r="18" spans="1:8">
      <c r="A18" s="36" t="s">
        <v>109</v>
      </c>
      <c r="B18" s="38" t="s">
        <v>19</v>
      </c>
      <c r="C18" s="36" t="s">
        <v>107</v>
      </c>
      <c r="D18" s="40"/>
      <c r="E18" s="41"/>
      <c r="F18" s="29">
        <f>'[16]0.1'!$K$43</f>
        <v>607172.26144722651</v>
      </c>
    </row>
    <row r="19" spans="1:8" ht="25.5">
      <c r="A19" s="36" t="s">
        <v>110</v>
      </c>
      <c r="B19" s="38" t="s">
        <v>20</v>
      </c>
      <c r="C19" s="36" t="s">
        <v>107</v>
      </c>
      <c r="D19" s="41"/>
      <c r="E19" s="41"/>
      <c r="F19" s="41"/>
    </row>
    <row r="20" spans="1:8">
      <c r="A20" s="36" t="s">
        <v>111</v>
      </c>
      <c r="B20" s="37" t="s">
        <v>112</v>
      </c>
      <c r="C20" s="36" t="s">
        <v>107</v>
      </c>
      <c r="D20" s="29">
        <f>[4]АТЭЦ!$N$170</f>
        <v>1819837.8367099997</v>
      </c>
      <c r="E20" s="41"/>
      <c r="F20" s="29">
        <f>'[16]0.1'!$L$31</f>
        <v>2048159.5147001813</v>
      </c>
      <c r="G20" s="47"/>
      <c r="H20" s="47"/>
    </row>
    <row r="21" spans="1:8">
      <c r="A21" s="36" t="s">
        <v>113</v>
      </c>
      <c r="B21" s="38" t="s">
        <v>114</v>
      </c>
      <c r="C21" s="36" t="s">
        <v>107</v>
      </c>
      <c r="D21" s="29">
        <f>[4]АТЭЦ!$N$186</f>
        <v>1082675.3905724299</v>
      </c>
      <c r="E21" s="41"/>
      <c r="F21" s="29">
        <f>'[16]0.1'!$L$32</f>
        <v>1166843.4618216562</v>
      </c>
      <c r="G21" s="47"/>
      <c r="H21" s="47"/>
    </row>
    <row r="22" spans="1:8" ht="25.5">
      <c r="A22" s="36"/>
      <c r="B22" s="38" t="s">
        <v>115</v>
      </c>
      <c r="C22" s="36" t="s">
        <v>40</v>
      </c>
      <c r="D22" s="29">
        <f>[4]АТЭЦ!$N$30</f>
        <v>375.78169522447445</v>
      </c>
      <c r="E22" s="41"/>
      <c r="F22" s="29">
        <f>'[16]4'!$M$24</f>
        <v>370.4</v>
      </c>
      <c r="G22" s="47"/>
      <c r="H22" s="47"/>
    </row>
    <row r="23" spans="1:8">
      <c r="A23" s="36" t="s">
        <v>116</v>
      </c>
      <c r="B23" s="38" t="s">
        <v>117</v>
      </c>
      <c r="C23" s="36" t="s">
        <v>107</v>
      </c>
      <c r="D23" s="29">
        <f>[4]АТЭЦ!$N$170-[4]АТЭЦ!$N$186</f>
        <v>737162.44613756984</v>
      </c>
      <c r="E23" s="41"/>
      <c r="F23" s="29">
        <f>'[16]0.1'!$L$33</f>
        <v>881316.05287852511</v>
      </c>
    </row>
    <row r="24" spans="1:8">
      <c r="A24" s="36"/>
      <c r="B24" s="38" t="s">
        <v>118</v>
      </c>
      <c r="C24" s="36" t="s">
        <v>119</v>
      </c>
      <c r="D24" s="29">
        <f>[4]АТЭЦ!$N$35</f>
        <v>171.78628397337488</v>
      </c>
      <c r="E24" s="41"/>
      <c r="F24" s="29">
        <f>'[16]4'!$M$28</f>
        <v>171.7</v>
      </c>
    </row>
    <row r="25" spans="1:8" ht="25.5">
      <c r="A25" s="36"/>
      <c r="B25" s="9" t="s">
        <v>120</v>
      </c>
      <c r="C25" s="36" t="s">
        <v>36</v>
      </c>
      <c r="D25" s="50" t="s">
        <v>67</v>
      </c>
      <c r="E25" s="41"/>
      <c r="F25" s="50"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0" t="s">
        <v>128</v>
      </c>
      <c r="D29" s="41"/>
      <c r="E29" s="41"/>
      <c r="F29" s="41"/>
    </row>
    <row r="30" spans="1:8" ht="25.5">
      <c r="A30" s="36" t="s">
        <v>129</v>
      </c>
      <c r="B30" s="38" t="s">
        <v>130</v>
      </c>
      <c r="C30" s="36" t="s">
        <v>36</v>
      </c>
      <c r="D30" s="41"/>
      <c r="E30" s="41"/>
      <c r="F30" s="41"/>
    </row>
    <row r="31" spans="1:8">
      <c r="A31" s="36" t="s">
        <v>131</v>
      </c>
      <c r="B31" s="9" t="s">
        <v>132</v>
      </c>
      <c r="C31" s="36" t="s">
        <v>107</v>
      </c>
      <c r="D31" s="29">
        <f>[5]АТЭЦ!$C$7-[5]АТЭЦ!$O$7-[5]АТЭЦ!$W$7-[5]АТЭЦ!$AI$7</f>
        <v>2840603.3846199997</v>
      </c>
      <c r="E31" s="41"/>
      <c r="F31" s="41"/>
    </row>
    <row r="32" spans="1:8">
      <c r="A32" s="36" t="s">
        <v>133</v>
      </c>
      <c r="B32" s="38" t="s">
        <v>22</v>
      </c>
      <c r="C32" s="36" t="s">
        <v>107</v>
      </c>
      <c r="D32" s="29">
        <f>[5]АТЭЦ!$K$7</f>
        <v>1268939.96</v>
      </c>
      <c r="E32" s="41"/>
      <c r="F32" s="41"/>
    </row>
    <row r="33" spans="1:6">
      <c r="A33" s="36" t="s">
        <v>134</v>
      </c>
      <c r="B33" s="38" t="s">
        <v>23</v>
      </c>
      <c r="C33" s="36" t="s">
        <v>107</v>
      </c>
      <c r="D33" s="29">
        <f>[5]АТЭЦ!$S$7</f>
        <v>488627.16517000005</v>
      </c>
      <c r="E33" s="41"/>
      <c r="F33" s="41"/>
    </row>
    <row r="34" spans="1:6" ht="25.5">
      <c r="A34" s="36" t="s">
        <v>135</v>
      </c>
      <c r="B34" s="38" t="s">
        <v>24</v>
      </c>
      <c r="C34" s="36" t="s">
        <v>107</v>
      </c>
      <c r="D34" s="29">
        <f>[5]АТЭЦ!$AA$7-[5]АТЭЦ!$AI$7</f>
        <v>1053422.5702600002</v>
      </c>
      <c r="E34" s="41"/>
      <c r="F34" s="41"/>
    </row>
    <row r="35" spans="1:6">
      <c r="A35" s="36" t="s">
        <v>186</v>
      </c>
      <c r="B35" s="38" t="s">
        <v>187</v>
      </c>
      <c r="C35" s="36" t="s">
        <v>107</v>
      </c>
      <c r="D35" s="29">
        <f>[5]АТЭЦ!$AU$7+[5]АТЭЦ!$AY$7+[5]АТЭЦ!$BC$7</f>
        <v>29613.689189999997</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sqref="A1:XFD1048576"/>
      <selection pane="topRight" sqref="A1:XFD1048576"/>
      <selection pane="bottomLeft" sqref="A1:XFD1048576"/>
      <selection pane="bottomRight" activeCell="B35" sqref="B35"/>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Титульный!$C$9</f>
        <v>Аргаяшская ТЭЦ без ДПМ/НВ</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48"/>
    </row>
    <row r="8" spans="1:11" s="3" customFormat="1">
      <c r="A8" s="93"/>
      <c r="B8" s="93"/>
      <c r="C8" s="93"/>
      <c r="D8" s="42">
        <f>Титульный!$B$5-2</f>
        <v>2015</v>
      </c>
      <c r="E8" s="43" t="s">
        <v>74</v>
      </c>
      <c r="F8" s="42">
        <f>Титульный!$B$5-1</f>
        <v>2016</v>
      </c>
      <c r="G8" s="43" t="s">
        <v>74</v>
      </c>
      <c r="H8" s="42">
        <f>Титульный!$B$5</f>
        <v>2017</v>
      </c>
      <c r="I8" s="43" t="s">
        <v>74</v>
      </c>
      <c r="K8" s="48"/>
    </row>
    <row r="9" spans="1:11" s="3" customFormat="1">
      <c r="A9" s="93"/>
      <c r="B9" s="93"/>
      <c r="C9" s="93"/>
      <c r="D9" s="51" t="s">
        <v>26</v>
      </c>
      <c r="E9" s="51" t="s">
        <v>27</v>
      </c>
      <c r="F9" s="51" t="s">
        <v>26</v>
      </c>
      <c r="G9" s="51" t="s">
        <v>27</v>
      </c>
      <c r="H9" s="51" t="s">
        <v>26</v>
      </c>
      <c r="I9" s="51" t="s">
        <v>27</v>
      </c>
    </row>
    <row r="10" spans="1:11" ht="12.75" customHeight="1">
      <c r="A10" s="89" t="s">
        <v>177</v>
      </c>
      <c r="B10" s="90"/>
      <c r="C10" s="90"/>
      <c r="D10" s="90"/>
      <c r="E10" s="90"/>
      <c r="F10" s="90"/>
      <c r="G10" s="90"/>
      <c r="H10" s="90"/>
      <c r="I10" s="91"/>
    </row>
    <row r="11" spans="1:11" ht="12.75" customHeight="1">
      <c r="A11" s="50" t="s">
        <v>161</v>
      </c>
      <c r="B11" s="37" t="s">
        <v>196</v>
      </c>
      <c r="C11" s="36" t="s">
        <v>175</v>
      </c>
      <c r="D11" s="29">
        <f>'[6]Тарифы ЭЭ и ГМ'!P7</f>
        <v>1094.18</v>
      </c>
      <c r="E11" s="29">
        <f>'[6]Тарифы ЭЭ и ГМ'!Q7</f>
        <v>1094.18</v>
      </c>
      <c r="F11" s="29">
        <f>'[6]Тарифы ЭЭ и ГМ'!T7</f>
        <v>1094.18</v>
      </c>
      <c r="G11" s="29">
        <f>'[6]Тарифы ЭЭ и ГМ'!U7</f>
        <v>1176.06</v>
      </c>
      <c r="H11" s="87">
        <f>'[16]0.1'!$L$20</f>
        <v>1219.9470359672912</v>
      </c>
      <c r="I11" s="92"/>
    </row>
    <row r="12" spans="1:11" ht="12.75" customHeight="1">
      <c r="A12" s="50"/>
      <c r="B12" s="45" t="s">
        <v>178</v>
      </c>
      <c r="C12" s="36" t="s">
        <v>175</v>
      </c>
      <c r="D12" s="29">
        <f>([4]АТЭЦ!$V$186+[4]АТЭЦ!$AD$186+[4]АТЭЦ!$AL$186+[4]АТЭЦ!$AX$186+[4]АТЭЦ!$BF$186+[4]АТЭЦ!$BN$186)/([4]АТЭЦ!$V$24+[4]АТЭЦ!$AD$24+[4]АТЭЦ!$AL$24+[4]АТЭЦ!$AX$24+[4]АТЭЦ!$BF$24+[4]АТЭЦ!$BN$24)</f>
        <v>1030.266982505135</v>
      </c>
      <c r="E12" s="29">
        <f>([4]АТЭЦ!$BZ$186+[4]АТЭЦ!$CH$186+[4]АТЭЦ!$CP$186+[4]АТЭЦ!$DB$186+[4]АТЭЦ!$DJ$186+[4]АТЭЦ!$DR$186)/([4]АТЭЦ!$BZ$24+[4]АТЭЦ!$CH$24+[4]АТЭЦ!$CP$24+[4]АТЭЦ!$DB$24+[4]АТЭЦ!$DJ$24+[4]АТЭЦ!$DR$24)</f>
        <v>1044.441107212258</v>
      </c>
      <c r="F12" s="29">
        <f>'[17]0'!$J$65</f>
        <v>1093.0769664604347</v>
      </c>
      <c r="G12" s="29">
        <f>'[17]2'!$G$181</f>
        <v>1169.4645148149775</v>
      </c>
      <c r="H12" s="87">
        <f>'[16]2'!$G$181</f>
        <v>1212.8227864798955</v>
      </c>
      <c r="I12" s="92"/>
    </row>
    <row r="13" spans="1:11" ht="12.75" customHeight="1">
      <c r="A13" s="50" t="s">
        <v>163</v>
      </c>
      <c r="B13" s="37" t="s">
        <v>197</v>
      </c>
      <c r="C13" s="36" t="s">
        <v>165</v>
      </c>
      <c r="D13" s="29">
        <f>'[6]Тарифы ЭЭ и ГМ'!P28</f>
        <v>260049.22</v>
      </c>
      <c r="E13" s="29">
        <f>'[6]Тарифы ЭЭ и ГМ'!Q28</f>
        <v>260049.22</v>
      </c>
      <c r="F13" s="29">
        <f>'[6]Тарифы ЭЭ и ГМ'!T28</f>
        <v>209664.47</v>
      </c>
      <c r="G13" s="29">
        <f>'[6]Тарифы ЭЭ и ГМ'!U28</f>
        <v>209664.47</v>
      </c>
      <c r="H13" s="87">
        <f>'[16]0.1'!$L$21</f>
        <v>306305.40676839359</v>
      </c>
      <c r="I13" s="92"/>
    </row>
    <row r="14" spans="1:11" ht="27.75" customHeight="1">
      <c r="A14" s="50" t="s">
        <v>166</v>
      </c>
      <c r="B14" s="37" t="s">
        <v>50</v>
      </c>
      <c r="C14" s="36" t="s">
        <v>51</v>
      </c>
      <c r="D14" s="87">
        <f>[7]Индексация_ЧО!$N$78</f>
        <v>576.55432694706371</v>
      </c>
      <c r="E14" s="92"/>
      <c r="F14" s="87">
        <f>[7]Индексация_ЧО!$R$78</f>
        <v>616.56205525376379</v>
      </c>
      <c r="G14" s="92"/>
      <c r="H14" s="87">
        <f>'[8]6.1. ЧО'!$I$86</f>
        <v>678.80773212394911</v>
      </c>
      <c r="I14" s="92"/>
    </row>
    <row r="15" spans="1:11" ht="26.25" customHeight="1">
      <c r="A15" s="50" t="s">
        <v>167</v>
      </c>
      <c r="B15" s="46" t="s">
        <v>52</v>
      </c>
      <c r="C15" s="36" t="s">
        <v>51</v>
      </c>
      <c r="D15" s="29">
        <f>'[6]Тарифы ТЭ и ТН'!$N$6</f>
        <v>554.30999999999995</v>
      </c>
      <c r="E15" s="29">
        <f>'[6]Тарифы ТЭ и ТН'!$O$6</f>
        <v>587.9</v>
      </c>
      <c r="F15" s="29">
        <f>'[6]Тарифы ТЭ и ТН'!$Q$6</f>
        <v>587.9</v>
      </c>
      <c r="G15" s="29">
        <f>'[6]Тарифы ТЭ и ТН'!$R$6</f>
        <v>632.27</v>
      </c>
      <c r="H15" s="87">
        <f>'[8]6.1. ЧО'!$I$87</f>
        <v>667.22953232649047</v>
      </c>
      <c r="I15" s="88"/>
    </row>
    <row r="16" spans="1:11" ht="12.75" customHeight="1">
      <c r="A16" s="50" t="s">
        <v>168</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44"/>
      <c r="E19" s="44"/>
      <c r="F19" s="44"/>
      <c r="G19" s="44"/>
      <c r="H19" s="44"/>
      <c r="I19" s="44"/>
    </row>
    <row r="20" spans="1:9" ht="12.75" customHeight="1">
      <c r="A20" s="50"/>
      <c r="B20" s="38" t="s">
        <v>57</v>
      </c>
      <c r="C20" s="36" t="s">
        <v>51</v>
      </c>
      <c r="D20" s="29">
        <f>'[6]Тарифы ТЭ и ТН'!$N$12</f>
        <v>581.11</v>
      </c>
      <c r="E20" s="29">
        <f>'[6]Тарифы ТЭ и ТН'!$O$12</f>
        <v>616.33000000000004</v>
      </c>
      <c r="F20" s="29">
        <f>'[6]Тарифы ТЭ и ТН'!$Q$12</f>
        <v>616.33000000000004</v>
      </c>
      <c r="G20" s="29">
        <f>'[6]Тарифы ТЭ и ТН'!$R$12</f>
        <v>662.85</v>
      </c>
      <c r="H20" s="87">
        <f>'[8]6.1. ЧО'!$I$91</f>
        <v>704.88561880179327</v>
      </c>
      <c r="I20" s="88"/>
    </row>
    <row r="21" spans="1:9" ht="12.75" customHeight="1">
      <c r="A21" s="50" t="s">
        <v>169</v>
      </c>
      <c r="B21" s="46" t="s">
        <v>58</v>
      </c>
      <c r="C21" s="36" t="s">
        <v>51</v>
      </c>
      <c r="D21" s="44"/>
      <c r="E21" s="44"/>
      <c r="F21" s="44"/>
      <c r="G21" s="44"/>
      <c r="H21" s="44"/>
      <c r="I21" s="44"/>
    </row>
    <row r="22" spans="1:9" ht="12.75" customHeight="1">
      <c r="A22" s="50" t="s">
        <v>170</v>
      </c>
      <c r="B22" s="37" t="s">
        <v>59</v>
      </c>
      <c r="C22" s="36" t="s">
        <v>36</v>
      </c>
      <c r="D22" s="44"/>
      <c r="E22" s="44"/>
      <c r="F22" s="44"/>
      <c r="G22" s="44"/>
      <c r="H22" s="44"/>
      <c r="I22" s="44"/>
    </row>
    <row r="23" spans="1:9" ht="25.5" customHeight="1">
      <c r="A23" s="50" t="s">
        <v>171</v>
      </c>
      <c r="B23" s="38" t="s">
        <v>60</v>
      </c>
      <c r="C23" s="50" t="s">
        <v>61</v>
      </c>
      <c r="D23" s="44"/>
      <c r="E23" s="44"/>
      <c r="F23" s="44"/>
      <c r="G23" s="44"/>
      <c r="H23" s="44"/>
      <c r="I23" s="44"/>
    </row>
    <row r="24" spans="1:9" ht="12.75" customHeight="1">
      <c r="A24" s="50" t="s">
        <v>172</v>
      </c>
      <c r="B24" s="46" t="s">
        <v>62</v>
      </c>
      <c r="C24" s="36" t="s">
        <v>51</v>
      </c>
      <c r="D24" s="44"/>
      <c r="E24" s="44"/>
      <c r="F24" s="44"/>
      <c r="G24" s="44"/>
      <c r="H24" s="44"/>
      <c r="I24" s="44"/>
    </row>
    <row r="25" spans="1:9" ht="12.75" customHeight="1">
      <c r="A25" s="50" t="s">
        <v>173</v>
      </c>
      <c r="B25" s="37" t="s">
        <v>63</v>
      </c>
      <c r="C25" s="36" t="s">
        <v>176</v>
      </c>
      <c r="D25" s="44"/>
      <c r="E25" s="44"/>
      <c r="F25" s="44"/>
      <c r="G25" s="44"/>
      <c r="H25" s="44"/>
      <c r="I25" s="44"/>
    </row>
    <row r="26" spans="1:9" ht="15" customHeight="1">
      <c r="A26" s="50"/>
      <c r="B26" s="38" t="s">
        <v>64</v>
      </c>
      <c r="C26" s="36" t="s">
        <v>176</v>
      </c>
      <c r="D26" s="29">
        <f>'[6]Тарифы ТЭ и ТН'!N22</f>
        <v>22.71</v>
      </c>
      <c r="E26" s="29">
        <f>'[6]Тарифы ТЭ и ТН'!O22</f>
        <v>25.81</v>
      </c>
      <c r="F26" s="29">
        <f>'[6]Тарифы ТЭ и ТН'!Q22</f>
        <v>25.39</v>
      </c>
      <c r="G26" s="29">
        <f>'[6]Тарифы ТЭ и ТН'!R22</f>
        <v>25.39</v>
      </c>
      <c r="H26" s="87">
        <f>[8]ТН_ЧО!$E$43</f>
        <v>26.281967363798046</v>
      </c>
      <c r="I26" s="88"/>
    </row>
    <row r="27" spans="1:9">
      <c r="A27" s="50"/>
      <c r="B27" s="38" t="s">
        <v>65</v>
      </c>
      <c r="C27" s="36" t="s">
        <v>176</v>
      </c>
      <c r="D27" s="29">
        <f>'[6]Тарифы ТЭ и ТН'!N32</f>
        <v>30.16</v>
      </c>
      <c r="E27" s="29">
        <f>'[6]Тарифы ТЭ и ТН'!O32</f>
        <v>35.75</v>
      </c>
      <c r="F27" s="29">
        <f>'[6]Тарифы ТЭ и ТН'!Q32</f>
        <v>35.44</v>
      </c>
      <c r="G27" s="29">
        <f>'[6]Тарифы ТЭ и ТН'!R32</f>
        <v>35.44</v>
      </c>
      <c r="H27" s="87">
        <f>[8]ТН_ЧО!$E$44</f>
        <v>41.301688761982867</v>
      </c>
      <c r="I27" s="88"/>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ht="25.5" customHeight="1">
      <c r="A32" s="103" t="s">
        <v>195</v>
      </c>
      <c r="B32" s="103"/>
      <c r="C32" s="103"/>
      <c r="D32" s="103"/>
      <c r="E32" s="103"/>
      <c r="F32" s="103"/>
      <c r="G32" s="103"/>
      <c r="H32" s="103"/>
      <c r="I32" s="103"/>
    </row>
  </sheetData>
  <mergeCells count="23">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A32:I32"/>
    <mergeCell ref="H20:I20"/>
    <mergeCell ref="H15:I15"/>
    <mergeCell ref="H26:I26"/>
    <mergeCell ref="H27:I27"/>
    <mergeCell ref="A29:I29"/>
    <mergeCell ref="A30:I30"/>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Титульный!$C$10</f>
        <v>Аргаяшская ТЭЦ (ТГ 4) НВ</v>
      </c>
      <c r="B5" s="85"/>
      <c r="C5" s="85"/>
      <c r="D5" s="85"/>
      <c r="E5" s="85"/>
      <c r="F5" s="85"/>
    </row>
    <row r="6" spans="1:6">
      <c r="A6" s="53"/>
      <c r="B6" s="53"/>
      <c r="C6" s="53"/>
      <c r="D6" s="53"/>
      <c r="E6" s="53"/>
      <c r="F6" s="53"/>
    </row>
    <row r="7" spans="1:6" s="8" customFormat="1" ht="38.25">
      <c r="A7" s="86" t="s">
        <v>2</v>
      </c>
      <c r="B7" s="86" t="s">
        <v>13</v>
      </c>
      <c r="C7" s="86" t="s">
        <v>14</v>
      </c>
      <c r="D7" s="54" t="s">
        <v>156</v>
      </c>
      <c r="E7" s="54" t="s">
        <v>157</v>
      </c>
      <c r="F7" s="54" t="s">
        <v>158</v>
      </c>
    </row>
    <row r="8" spans="1:6" s="8" customFormat="1">
      <c r="A8" s="86"/>
      <c r="B8" s="86"/>
      <c r="C8" s="86"/>
      <c r="D8" s="54">
        <f>Титульный!$B$5-2</f>
        <v>2015</v>
      </c>
      <c r="E8" s="54">
        <f>Титульный!$B$5-1</f>
        <v>2016</v>
      </c>
      <c r="F8" s="54">
        <f>Титульный!$B$5</f>
        <v>2017</v>
      </c>
    </row>
    <row r="9" spans="1:6" s="8" customFormat="1">
      <c r="A9" s="86"/>
      <c r="B9" s="86"/>
      <c r="C9" s="86"/>
      <c r="D9" s="54" t="s">
        <v>74</v>
      </c>
      <c r="E9" s="54" t="s">
        <v>74</v>
      </c>
      <c r="F9" s="54" t="s">
        <v>74</v>
      </c>
    </row>
    <row r="10" spans="1:6">
      <c r="A10" s="36" t="s">
        <v>95</v>
      </c>
      <c r="B10" s="37" t="s">
        <v>37</v>
      </c>
      <c r="C10" s="36" t="s">
        <v>39</v>
      </c>
      <c r="D10" s="41"/>
      <c r="E10" s="41"/>
      <c r="F10" s="29">
        <f>'[18]0.1'!$L$11</f>
        <v>65</v>
      </c>
    </row>
    <row r="11" spans="1:6" ht="38.25">
      <c r="A11" s="36" t="s">
        <v>96</v>
      </c>
      <c r="B11" s="37" t="s">
        <v>38</v>
      </c>
      <c r="C11" s="36" t="s">
        <v>39</v>
      </c>
      <c r="D11" s="41"/>
      <c r="E11" s="41"/>
      <c r="F11" s="29">
        <f>'[18]0.1'!$L$12</f>
        <v>60.284745746666665</v>
      </c>
    </row>
    <row r="12" spans="1:6">
      <c r="A12" s="36" t="s">
        <v>97</v>
      </c>
      <c r="B12" s="37" t="s">
        <v>98</v>
      </c>
      <c r="C12" s="36" t="s">
        <v>159</v>
      </c>
      <c r="D12" s="41"/>
      <c r="E12" s="41"/>
      <c r="F12" s="29">
        <f>'[18]0.1'!$L$13</f>
        <v>258.23999999999995</v>
      </c>
    </row>
    <row r="13" spans="1:6">
      <c r="A13" s="36" t="s">
        <v>99</v>
      </c>
      <c r="B13" s="37" t="s">
        <v>100</v>
      </c>
      <c r="C13" s="36" t="s">
        <v>159</v>
      </c>
      <c r="D13" s="41"/>
      <c r="E13" s="41"/>
      <c r="F13" s="29">
        <f>'[18]0.1'!$L$15</f>
        <v>223.32543202559992</v>
      </c>
    </row>
    <row r="14" spans="1:6">
      <c r="A14" s="36" t="s">
        <v>101</v>
      </c>
      <c r="B14" s="37" t="s">
        <v>102</v>
      </c>
      <c r="C14" s="36" t="s">
        <v>103</v>
      </c>
      <c r="D14" s="41"/>
      <c r="E14" s="41"/>
      <c r="F14" s="29">
        <f>'[18]0.1'!$L$16</f>
        <v>0</v>
      </c>
    </row>
    <row r="15" spans="1:6">
      <c r="A15" s="36" t="s">
        <v>104</v>
      </c>
      <c r="B15" s="37" t="s">
        <v>105</v>
      </c>
      <c r="C15" s="36" t="s">
        <v>103</v>
      </c>
      <c r="D15" s="41"/>
      <c r="E15" s="41"/>
      <c r="F15" s="29">
        <f>'[18]0.1'!$L$17</f>
        <v>0</v>
      </c>
    </row>
    <row r="16" spans="1:6">
      <c r="A16" s="36" t="s">
        <v>106</v>
      </c>
      <c r="B16" s="37" t="s">
        <v>15</v>
      </c>
      <c r="C16" s="36" t="s">
        <v>107</v>
      </c>
      <c r="D16" s="41"/>
      <c r="E16" s="41"/>
      <c r="F16" s="29">
        <f>'[18]0.1'!$L$43</f>
        <v>285738.82045832102</v>
      </c>
    </row>
    <row r="17" spans="1:8">
      <c r="A17" s="36" t="s">
        <v>108</v>
      </c>
      <c r="B17" s="38" t="s">
        <v>18</v>
      </c>
      <c r="C17" s="36" t="s">
        <v>107</v>
      </c>
      <c r="D17" s="41"/>
      <c r="E17" s="41"/>
      <c r="F17" s="29">
        <f>'[18]0.1'!$J$43</f>
        <v>285738.82045832102</v>
      </c>
    </row>
    <row r="18" spans="1:8">
      <c r="A18" s="36" t="s">
        <v>109</v>
      </c>
      <c r="B18" s="38" t="s">
        <v>19</v>
      </c>
      <c r="C18" s="36" t="s">
        <v>107</v>
      </c>
      <c r="D18" s="41"/>
      <c r="E18" s="41"/>
      <c r="F18" s="29">
        <f>'[18]0.1'!$K$43</f>
        <v>0</v>
      </c>
    </row>
    <row r="19" spans="1:8" ht="25.5">
      <c r="A19" s="36" t="s">
        <v>110</v>
      </c>
      <c r="B19" s="38" t="s">
        <v>20</v>
      </c>
      <c r="C19" s="36" t="s">
        <v>107</v>
      </c>
      <c r="D19" s="41"/>
      <c r="E19" s="41"/>
      <c r="F19" s="41"/>
    </row>
    <row r="20" spans="1:8">
      <c r="A20" s="36" t="s">
        <v>111</v>
      </c>
      <c r="B20" s="37" t="s">
        <v>112</v>
      </c>
      <c r="C20" s="36" t="s">
        <v>107</v>
      </c>
      <c r="D20" s="41"/>
      <c r="E20" s="41"/>
      <c r="F20" s="29">
        <f>'[18]0.1'!$L$31</f>
        <v>285478.94446946296</v>
      </c>
      <c r="G20" s="47"/>
      <c r="H20" s="47"/>
    </row>
    <row r="21" spans="1:8">
      <c r="A21" s="36" t="s">
        <v>113</v>
      </c>
      <c r="B21" s="38" t="s">
        <v>114</v>
      </c>
      <c r="C21" s="36" t="s">
        <v>107</v>
      </c>
      <c r="D21" s="41"/>
      <c r="E21" s="41"/>
      <c r="F21" s="29">
        <f>'[18]0.1'!$L$32</f>
        <v>285478.94446946296</v>
      </c>
      <c r="G21" s="47"/>
      <c r="H21" s="47"/>
    </row>
    <row r="22" spans="1:8" ht="25.5">
      <c r="A22" s="36"/>
      <c r="B22" s="38" t="s">
        <v>115</v>
      </c>
      <c r="C22" s="36" t="s">
        <v>40</v>
      </c>
      <c r="D22" s="41"/>
      <c r="E22" s="41"/>
      <c r="F22" s="29">
        <f>'[18]4'!$M$24</f>
        <v>370.4</v>
      </c>
      <c r="G22" s="47"/>
      <c r="H22" s="47"/>
    </row>
    <row r="23" spans="1:8">
      <c r="A23" s="36" t="s">
        <v>116</v>
      </c>
      <c r="B23" s="38" t="s">
        <v>117</v>
      </c>
      <c r="C23" s="36" t="s">
        <v>107</v>
      </c>
      <c r="D23" s="41"/>
      <c r="E23" s="41"/>
      <c r="F23" s="29">
        <f>'[18]0.1'!$L$33</f>
        <v>0</v>
      </c>
    </row>
    <row r="24" spans="1:8">
      <c r="A24" s="36"/>
      <c r="B24" s="38" t="s">
        <v>118</v>
      </c>
      <c r="C24" s="36" t="s">
        <v>119</v>
      </c>
      <c r="D24" s="41"/>
      <c r="E24" s="41"/>
      <c r="F24" s="29">
        <f>'[18]4'!$M$28</f>
        <v>0</v>
      </c>
    </row>
    <row r="25" spans="1:8" ht="25.5">
      <c r="A25" s="36"/>
      <c r="B25" s="9" t="s">
        <v>120</v>
      </c>
      <c r="C25" s="36" t="s">
        <v>36</v>
      </c>
      <c r="D25" s="41"/>
      <c r="E25" s="41"/>
      <c r="F25" s="54"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4" t="s">
        <v>128</v>
      </c>
      <c r="D29" s="41"/>
      <c r="E29" s="41"/>
      <c r="F29" s="41"/>
    </row>
    <row r="30" spans="1:8" ht="25.5">
      <c r="A30" s="36" t="s">
        <v>129</v>
      </c>
      <c r="B30" s="38" t="s">
        <v>130</v>
      </c>
      <c r="C30" s="36" t="s">
        <v>36</v>
      </c>
      <c r="D30" s="41"/>
      <c r="E30" s="41"/>
      <c r="F30" s="41"/>
    </row>
    <row r="31" spans="1:8">
      <c r="A31" s="36" t="s">
        <v>131</v>
      </c>
      <c r="B31" s="9" t="s">
        <v>132</v>
      </c>
      <c r="C31" s="36" t="s">
        <v>107</v>
      </c>
      <c r="D31" s="41"/>
      <c r="E31" s="41"/>
      <c r="F31" s="41"/>
    </row>
    <row r="32" spans="1:8">
      <c r="A32" s="36" t="s">
        <v>133</v>
      </c>
      <c r="B32" s="38" t="s">
        <v>22</v>
      </c>
      <c r="C32" s="36" t="s">
        <v>107</v>
      </c>
      <c r="D32" s="41"/>
      <c r="E32" s="41"/>
      <c r="F32" s="41"/>
    </row>
    <row r="33" spans="1:6">
      <c r="A33" s="36" t="s">
        <v>134</v>
      </c>
      <c r="B33" s="38" t="s">
        <v>23</v>
      </c>
      <c r="C33" s="36" t="s">
        <v>107</v>
      </c>
      <c r="D33" s="41"/>
      <c r="E33" s="41"/>
      <c r="F33" s="41"/>
    </row>
    <row r="34" spans="1:6" ht="25.5">
      <c r="A34" s="36" t="s">
        <v>135</v>
      </c>
      <c r="B34" s="38" t="s">
        <v>24</v>
      </c>
      <c r="C34" s="36" t="s">
        <v>107</v>
      </c>
      <c r="D34" s="41"/>
      <c r="E34" s="41"/>
      <c r="F34" s="41"/>
    </row>
    <row r="35" spans="1:6">
      <c r="A35" s="36" t="s">
        <v>186</v>
      </c>
      <c r="B35" s="38" t="s">
        <v>187</v>
      </c>
      <c r="C35" s="36" t="s">
        <v>107</v>
      </c>
      <c r="D35" s="41"/>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F11" sqref="F11"/>
      <selection pane="topRight" activeCell="F11" sqref="F11"/>
      <selection pane="bottomLeft" activeCell="F11" sqref="F11"/>
      <selection pane="bottomRight" activeCell="A32" sqref="A32:I32"/>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Титульный!$C$10</f>
        <v>Аргаяшская ТЭЦ (ТГ 4) НВ</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56"/>
    </row>
    <row r="8" spans="1:11" s="3" customFormat="1">
      <c r="A8" s="93"/>
      <c r="B8" s="93"/>
      <c r="C8" s="93"/>
      <c r="D8" s="42">
        <f>Титульный!$B$5-2</f>
        <v>2015</v>
      </c>
      <c r="E8" s="43" t="s">
        <v>74</v>
      </c>
      <c r="F8" s="42">
        <f>Титульный!$B$5-1</f>
        <v>2016</v>
      </c>
      <c r="G8" s="43" t="s">
        <v>74</v>
      </c>
      <c r="H8" s="42">
        <f>Титульный!$B$5</f>
        <v>2017</v>
      </c>
      <c r="I8" s="43" t="s">
        <v>74</v>
      </c>
      <c r="K8" s="56"/>
    </row>
    <row r="9" spans="1:11" s="3" customFormat="1">
      <c r="A9" s="93"/>
      <c r="B9" s="93"/>
      <c r="C9" s="93"/>
      <c r="D9" s="55" t="s">
        <v>26</v>
      </c>
      <c r="E9" s="55" t="s">
        <v>27</v>
      </c>
      <c r="F9" s="55" t="s">
        <v>26</v>
      </c>
      <c r="G9" s="55" t="s">
        <v>27</v>
      </c>
      <c r="H9" s="55" t="s">
        <v>26</v>
      </c>
      <c r="I9" s="55" t="s">
        <v>27</v>
      </c>
    </row>
    <row r="10" spans="1:11" ht="12.75" customHeight="1">
      <c r="A10" s="89" t="s">
        <v>177</v>
      </c>
      <c r="B10" s="90"/>
      <c r="C10" s="90"/>
      <c r="D10" s="90"/>
      <c r="E10" s="90"/>
      <c r="F10" s="90"/>
      <c r="G10" s="90"/>
      <c r="H10" s="90"/>
      <c r="I10" s="91"/>
    </row>
    <row r="11" spans="1:11" ht="12.75" customHeight="1">
      <c r="A11" s="54" t="s">
        <v>161</v>
      </c>
      <c r="B11" s="37" t="s">
        <v>162</v>
      </c>
      <c r="C11" s="36" t="s">
        <v>175</v>
      </c>
      <c r="D11" s="44"/>
      <c r="E11" s="44"/>
      <c r="F11" s="44"/>
      <c r="G11" s="44"/>
      <c r="H11" s="87">
        <f>'[18]0.1'!$L$20</f>
        <v>1279.4728207469295</v>
      </c>
      <c r="I11" s="92"/>
    </row>
    <row r="12" spans="1:11" ht="12.75" customHeight="1">
      <c r="A12" s="54"/>
      <c r="B12" s="45" t="s">
        <v>178</v>
      </c>
      <c r="C12" s="36" t="s">
        <v>175</v>
      </c>
      <c r="D12" s="44"/>
      <c r="E12" s="44"/>
      <c r="F12" s="44"/>
      <c r="G12" s="44"/>
      <c r="H12" s="87">
        <f>'[18]2'!$G$181</f>
        <v>1278.3091557469297</v>
      </c>
      <c r="I12" s="92"/>
    </row>
    <row r="13" spans="1:11" ht="12.75" customHeight="1">
      <c r="A13" s="54" t="s">
        <v>163</v>
      </c>
      <c r="B13" s="37" t="s">
        <v>164</v>
      </c>
      <c r="C13" s="36" t="s">
        <v>165</v>
      </c>
      <c r="D13" s="44"/>
      <c r="E13" s="44"/>
      <c r="F13" s="44"/>
      <c r="G13" s="44"/>
      <c r="H13" s="87" t="s">
        <v>193</v>
      </c>
      <c r="I13" s="92"/>
    </row>
    <row r="14" spans="1:11" ht="27.75" customHeight="1">
      <c r="A14" s="54" t="s">
        <v>166</v>
      </c>
      <c r="B14" s="37" t="s">
        <v>181</v>
      </c>
      <c r="C14" s="36" t="s">
        <v>51</v>
      </c>
      <c r="D14" s="44"/>
      <c r="E14" s="44"/>
      <c r="F14" s="44"/>
      <c r="G14" s="44"/>
      <c r="H14" s="44"/>
      <c r="I14" s="44"/>
    </row>
    <row r="15" spans="1:11" ht="26.25" customHeight="1">
      <c r="A15" s="54" t="s">
        <v>167</v>
      </c>
      <c r="B15" s="46" t="s">
        <v>52</v>
      </c>
      <c r="C15" s="36" t="s">
        <v>51</v>
      </c>
      <c r="D15" s="44"/>
      <c r="E15" s="44"/>
      <c r="F15" s="44"/>
      <c r="G15" s="44"/>
      <c r="H15" s="44"/>
      <c r="I15" s="44"/>
    </row>
    <row r="16" spans="1:11" ht="12.75" customHeight="1">
      <c r="A16" s="54" t="s">
        <v>168</v>
      </c>
      <c r="B16" s="46" t="s">
        <v>53</v>
      </c>
      <c r="C16" s="36" t="s">
        <v>51</v>
      </c>
      <c r="D16" s="44"/>
      <c r="E16" s="44"/>
      <c r="F16" s="44"/>
      <c r="G16" s="44"/>
      <c r="H16" s="44"/>
      <c r="I16" s="44"/>
    </row>
    <row r="17" spans="1:9" ht="12.75" customHeight="1">
      <c r="A17" s="54"/>
      <c r="B17" s="38" t="s">
        <v>54</v>
      </c>
      <c r="C17" s="36" t="s">
        <v>51</v>
      </c>
      <c r="D17" s="44"/>
      <c r="E17" s="44"/>
      <c r="F17" s="44"/>
      <c r="G17" s="44"/>
      <c r="H17" s="44"/>
      <c r="I17" s="44"/>
    </row>
    <row r="18" spans="1:9" ht="12.75" customHeight="1">
      <c r="A18" s="54"/>
      <c r="B18" s="38" t="s">
        <v>55</v>
      </c>
      <c r="C18" s="36" t="s">
        <v>51</v>
      </c>
      <c r="D18" s="44"/>
      <c r="E18" s="44"/>
      <c r="F18" s="44"/>
      <c r="G18" s="44"/>
      <c r="H18" s="44"/>
      <c r="I18" s="44"/>
    </row>
    <row r="19" spans="1:9" ht="12.75" customHeight="1">
      <c r="A19" s="54"/>
      <c r="B19" s="38" t="s">
        <v>56</v>
      </c>
      <c r="C19" s="36" t="s">
        <v>51</v>
      </c>
      <c r="D19" s="44"/>
      <c r="E19" s="44"/>
      <c r="F19" s="44"/>
      <c r="G19" s="44"/>
      <c r="H19" s="44"/>
      <c r="I19" s="44"/>
    </row>
    <row r="20" spans="1:9" ht="12.75" customHeight="1">
      <c r="A20" s="54"/>
      <c r="B20" s="38" t="s">
        <v>57</v>
      </c>
      <c r="C20" s="36" t="s">
        <v>51</v>
      </c>
      <c r="D20" s="44"/>
      <c r="E20" s="44"/>
      <c r="F20" s="44"/>
      <c r="G20" s="44"/>
      <c r="H20" s="44"/>
      <c r="I20" s="44"/>
    </row>
    <row r="21" spans="1:9" ht="12.75" customHeight="1">
      <c r="A21" s="54" t="s">
        <v>169</v>
      </c>
      <c r="B21" s="46" t="s">
        <v>58</v>
      </c>
      <c r="C21" s="36" t="s">
        <v>51</v>
      </c>
      <c r="D21" s="44"/>
      <c r="E21" s="44"/>
      <c r="F21" s="44"/>
      <c r="G21" s="44"/>
      <c r="H21" s="44"/>
      <c r="I21" s="44"/>
    </row>
    <row r="22" spans="1:9" ht="12.75" customHeight="1">
      <c r="A22" s="54" t="s">
        <v>170</v>
      </c>
      <c r="B22" s="37" t="s">
        <v>59</v>
      </c>
      <c r="C22" s="36" t="s">
        <v>36</v>
      </c>
      <c r="D22" s="44"/>
      <c r="E22" s="44"/>
      <c r="F22" s="44"/>
      <c r="G22" s="44"/>
      <c r="H22" s="44"/>
      <c r="I22" s="44"/>
    </row>
    <row r="23" spans="1:9" ht="25.5" customHeight="1">
      <c r="A23" s="54" t="s">
        <v>171</v>
      </c>
      <c r="B23" s="38" t="s">
        <v>60</v>
      </c>
      <c r="C23" s="54" t="s">
        <v>61</v>
      </c>
      <c r="D23" s="44"/>
      <c r="E23" s="44"/>
      <c r="F23" s="44"/>
      <c r="G23" s="44"/>
      <c r="H23" s="44"/>
      <c r="I23" s="44"/>
    </row>
    <row r="24" spans="1:9" ht="12.75" customHeight="1">
      <c r="A24" s="54" t="s">
        <v>172</v>
      </c>
      <c r="B24" s="46" t="s">
        <v>62</v>
      </c>
      <c r="C24" s="36" t="s">
        <v>51</v>
      </c>
      <c r="D24" s="44"/>
      <c r="E24" s="44"/>
      <c r="F24" s="44"/>
      <c r="G24" s="44"/>
      <c r="H24" s="44"/>
      <c r="I24" s="44"/>
    </row>
    <row r="25" spans="1:9" ht="12.75" customHeight="1">
      <c r="A25" s="54" t="s">
        <v>173</v>
      </c>
      <c r="B25" s="37" t="s">
        <v>63</v>
      </c>
      <c r="C25" s="36" t="s">
        <v>176</v>
      </c>
      <c r="D25" s="44"/>
      <c r="E25" s="44"/>
      <c r="F25" s="44"/>
      <c r="G25" s="44"/>
      <c r="H25" s="44"/>
      <c r="I25" s="44"/>
    </row>
    <row r="26" spans="1:9" ht="15" customHeight="1">
      <c r="A26" s="54"/>
      <c r="B26" s="38" t="s">
        <v>64</v>
      </c>
      <c r="C26" s="36" t="s">
        <v>176</v>
      </c>
      <c r="D26" s="44"/>
      <c r="E26" s="44"/>
      <c r="F26" s="44"/>
      <c r="G26" s="44"/>
      <c r="H26" s="44"/>
      <c r="I26" s="44"/>
    </row>
    <row r="27" spans="1:9">
      <c r="A27" s="54"/>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ht="36" customHeight="1">
      <c r="A32" s="103" t="s">
        <v>198</v>
      </c>
      <c r="B32" s="103"/>
      <c r="C32" s="103"/>
      <c r="D32" s="103"/>
      <c r="E32" s="103"/>
      <c r="F32" s="103"/>
      <c r="G32" s="103"/>
      <c r="H32" s="103"/>
      <c r="I32" s="103"/>
    </row>
  </sheetData>
  <mergeCells count="16">
    <mergeCell ref="A31:I31"/>
    <mergeCell ref="A32:I32"/>
    <mergeCell ref="A29:I29"/>
    <mergeCell ref="A30:I30"/>
    <mergeCell ref="A10:I10"/>
    <mergeCell ref="H11:I11"/>
    <mergeCell ref="H12:I12"/>
    <mergeCell ref="H13:I13"/>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E20" sqref="E20"/>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Титульный!$C$11</f>
        <v>Челябинская ТЭЦ-1 без ДПМ/НВ</v>
      </c>
      <c r="B5" s="85"/>
      <c r="C5" s="85"/>
      <c r="D5" s="85"/>
      <c r="E5" s="85"/>
      <c r="F5" s="85"/>
    </row>
    <row r="6" spans="1:6">
      <c r="A6" s="49"/>
      <c r="B6" s="49"/>
      <c r="C6" s="49"/>
      <c r="D6" s="49"/>
      <c r="E6" s="49"/>
      <c r="F6" s="49"/>
    </row>
    <row r="7" spans="1:6" s="8" customFormat="1" ht="38.25">
      <c r="A7" s="86" t="s">
        <v>2</v>
      </c>
      <c r="B7" s="86" t="s">
        <v>13</v>
      </c>
      <c r="C7" s="86" t="s">
        <v>14</v>
      </c>
      <c r="D7" s="50" t="s">
        <v>156</v>
      </c>
      <c r="E7" s="50" t="s">
        <v>157</v>
      </c>
      <c r="F7" s="50" t="s">
        <v>158</v>
      </c>
    </row>
    <row r="8" spans="1:6" s="8" customFormat="1">
      <c r="A8" s="86"/>
      <c r="B8" s="86"/>
      <c r="C8" s="86"/>
      <c r="D8" s="50">
        <f>Титульный!$B$5-2</f>
        <v>2015</v>
      </c>
      <c r="E8" s="50">
        <f>Титульный!$B$5-1</f>
        <v>2016</v>
      </c>
      <c r="F8" s="50">
        <f>Титульный!$B$5</f>
        <v>2017</v>
      </c>
    </row>
    <row r="9" spans="1:6" s="8" customFormat="1">
      <c r="A9" s="86"/>
      <c r="B9" s="86"/>
      <c r="C9" s="86"/>
      <c r="D9" s="50" t="s">
        <v>74</v>
      </c>
      <c r="E9" s="50" t="s">
        <v>74</v>
      </c>
      <c r="F9" s="50" t="s">
        <v>74</v>
      </c>
    </row>
    <row r="10" spans="1:6">
      <c r="A10" s="36" t="s">
        <v>95</v>
      </c>
      <c r="B10" s="37" t="s">
        <v>37</v>
      </c>
      <c r="C10" s="36" t="s">
        <v>39</v>
      </c>
      <c r="D10" s="29">
        <f>[2]Год!$H$11</f>
        <v>69.833333333333329</v>
      </c>
      <c r="E10" s="29">
        <f>'[3]0.1'!$I$11</f>
        <v>54</v>
      </c>
      <c r="F10" s="29">
        <f>'[3]0.1'!$L$11</f>
        <v>50</v>
      </c>
    </row>
    <row r="11" spans="1:6" ht="38.25">
      <c r="A11" s="36" t="s">
        <v>96</v>
      </c>
      <c r="B11" s="37" t="s">
        <v>38</v>
      </c>
      <c r="C11" s="36" t="s">
        <v>39</v>
      </c>
      <c r="D11" s="29">
        <f>[2]Год!$H$12-[2]Год!$H$14</f>
        <v>29.366597488905956</v>
      </c>
      <c r="E11" s="29">
        <f>'[3]0.1'!$I$12</f>
        <v>17.767499999999998</v>
      </c>
      <c r="F11" s="29">
        <f>'[3]0.1'!$L$12</f>
        <v>23.994893078232291</v>
      </c>
    </row>
    <row r="12" spans="1:6">
      <c r="A12" s="36" t="s">
        <v>97</v>
      </c>
      <c r="B12" s="37" t="s">
        <v>98</v>
      </c>
      <c r="C12" s="36" t="s">
        <v>159</v>
      </c>
      <c r="D12" s="29">
        <f>'[4]ЧТЭЦ-1 действ'!$N$9</f>
        <v>238.44299999999998</v>
      </c>
      <c r="E12" s="29">
        <f>'[3]0.1'!$I$13</f>
        <v>272.00400000000002</v>
      </c>
      <c r="F12" s="29">
        <f>'[3]0.1'!$L$13</f>
        <v>263.91600000000005</v>
      </c>
    </row>
    <row r="13" spans="1:6">
      <c r="A13" s="36" t="s">
        <v>99</v>
      </c>
      <c r="B13" s="37" t="s">
        <v>100</v>
      </c>
      <c r="C13" s="36" t="s">
        <v>159</v>
      </c>
      <c r="D13" s="29">
        <f>'[4]ЧТЭЦ-1 действ'!$N$24</f>
        <v>207.31352199999995</v>
      </c>
      <c r="E13" s="29">
        <f>'[3]0.1'!$I$15</f>
        <v>229.81700000000001</v>
      </c>
      <c r="F13" s="29">
        <f>'[3]0.1'!$L$15</f>
        <v>209.59594226720537</v>
      </c>
    </row>
    <row r="14" spans="1:6">
      <c r="A14" s="36" t="s">
        <v>101</v>
      </c>
      <c r="B14" s="37" t="s">
        <v>102</v>
      </c>
      <c r="C14" s="36" t="s">
        <v>103</v>
      </c>
      <c r="D14" s="29">
        <f>'[4]ЧТЭЦ-1 действ'!$N$25</f>
        <v>377.62900000000002</v>
      </c>
      <c r="E14" s="29">
        <f>'[3]0.1'!$I$16</f>
        <v>509.798</v>
      </c>
      <c r="F14" s="29">
        <f>'[3]0.1'!$L$16</f>
        <v>560.35900000000004</v>
      </c>
    </row>
    <row r="15" spans="1:6">
      <c r="A15" s="36" t="s">
        <v>104</v>
      </c>
      <c r="B15" s="37" t="s">
        <v>105</v>
      </c>
      <c r="C15" s="36" t="s">
        <v>103</v>
      </c>
      <c r="D15" s="29">
        <f>'[4]ЧТЭЦ-1 действ'!$N$28</f>
        <v>375.56200000000001</v>
      </c>
      <c r="E15" s="29">
        <f>'[3]0.1'!$I$17</f>
        <v>505.46800000000002</v>
      </c>
      <c r="F15" s="29">
        <f>'[3]0.1'!$L$17</f>
        <v>558.28899999999999</v>
      </c>
    </row>
    <row r="16" spans="1:6">
      <c r="A16" s="36" t="s">
        <v>106</v>
      </c>
      <c r="B16" s="37" t="s">
        <v>15</v>
      </c>
      <c r="C16" s="36" t="s">
        <v>107</v>
      </c>
      <c r="D16" s="40"/>
      <c r="E16" s="29">
        <f>'[3]0.1'!$I$43</f>
        <v>254763.19776612194</v>
      </c>
      <c r="F16" s="29">
        <f>'[3]0.1'!$L$43</f>
        <v>313529.03700520401</v>
      </c>
    </row>
    <row r="17" spans="1:8">
      <c r="A17" s="36" t="s">
        <v>108</v>
      </c>
      <c r="B17" s="38" t="s">
        <v>18</v>
      </c>
      <c r="C17" s="36" t="s">
        <v>107</v>
      </c>
      <c r="D17" s="40"/>
      <c r="E17" s="29">
        <f>'[3]0.1'!$G$43</f>
        <v>120739.51926332562</v>
      </c>
      <c r="F17" s="29">
        <f>'[3]0.1'!$J$43</f>
        <v>122535.13972215758</v>
      </c>
    </row>
    <row r="18" spans="1:8">
      <c r="A18" s="36" t="s">
        <v>109</v>
      </c>
      <c r="B18" s="38" t="s">
        <v>19</v>
      </c>
      <c r="C18" s="36" t="s">
        <v>107</v>
      </c>
      <c r="D18" s="40"/>
      <c r="E18" s="29">
        <f>'[3]0.1'!$H$43</f>
        <v>134023.67850279631</v>
      </c>
      <c r="F18" s="29">
        <f>'[3]0.1'!$K$43</f>
        <v>190993.89728304645</v>
      </c>
    </row>
    <row r="19" spans="1:8" ht="25.5">
      <c r="A19" s="36" t="s">
        <v>110</v>
      </c>
      <c r="B19" s="38" t="s">
        <v>20</v>
      </c>
      <c r="C19" s="36" t="s">
        <v>107</v>
      </c>
      <c r="D19" s="41"/>
      <c r="E19" s="41"/>
      <c r="F19" s="41"/>
    </row>
    <row r="20" spans="1:8">
      <c r="A20" s="36" t="s">
        <v>111</v>
      </c>
      <c r="B20" s="37" t="s">
        <v>112</v>
      </c>
      <c r="C20" s="36" t="s">
        <v>107</v>
      </c>
      <c r="D20" s="29">
        <f>'[4]ЧТЭЦ-1 действ'!$N$170</f>
        <v>362993.57603999996</v>
      </c>
      <c r="E20" s="29">
        <f>'[3]0.1'!$I$31</f>
        <v>364550.76197994058</v>
      </c>
      <c r="F20" s="29">
        <f>'[3]0.1'!$L$31</f>
        <v>420105.03654569696</v>
      </c>
      <c r="G20" s="47"/>
      <c r="H20" s="47"/>
    </row>
    <row r="21" spans="1:8">
      <c r="A21" s="36" t="s">
        <v>113</v>
      </c>
      <c r="B21" s="38" t="s">
        <v>114</v>
      </c>
      <c r="C21" s="36" t="s">
        <v>107</v>
      </c>
      <c r="D21" s="29">
        <f>'[4]ЧТЭЦ-1 действ'!$N$186</f>
        <v>135834.12551675006</v>
      </c>
      <c r="E21" s="29">
        <f>'[3]0.1'!$I$32</f>
        <v>119206.35924010635</v>
      </c>
      <c r="F21" s="29">
        <f>'[3]0.1'!$L$32</f>
        <v>121059.97449809988</v>
      </c>
      <c r="G21" s="47"/>
      <c r="H21" s="47"/>
    </row>
    <row r="22" spans="1:8" ht="25.5">
      <c r="A22" s="36"/>
      <c r="B22" s="38" t="s">
        <v>115</v>
      </c>
      <c r="C22" s="36" t="s">
        <v>40</v>
      </c>
      <c r="D22" s="29">
        <f>'[4]ЧТЭЦ-1 действ'!$N$30</f>
        <v>197.61597974044309</v>
      </c>
      <c r="E22" s="29">
        <f>'[3]4'!$L$24</f>
        <v>178.80000000000004</v>
      </c>
      <c r="F22" s="29">
        <f>'[3]4'!$M$24</f>
        <v>178.79999999999998</v>
      </c>
      <c r="G22" s="47"/>
      <c r="H22" s="47"/>
    </row>
    <row r="23" spans="1:8">
      <c r="A23" s="36" t="s">
        <v>116</v>
      </c>
      <c r="B23" s="38" t="s">
        <v>117</v>
      </c>
      <c r="C23" s="36" t="s">
        <v>107</v>
      </c>
      <c r="D23" s="29">
        <f>'[4]ЧТЭЦ-1 действ'!$N$170-'[4]ЧТЭЦ-1 действ'!$N$186</f>
        <v>227159.45052324989</v>
      </c>
      <c r="E23" s="29">
        <f>'[3]0.1'!$I$33</f>
        <v>245344.40273983422</v>
      </c>
      <c r="F23" s="29">
        <f>'[3]0.1'!$L$33</f>
        <v>299045.06204759708</v>
      </c>
    </row>
    <row r="24" spans="1:8">
      <c r="A24" s="36"/>
      <c r="B24" s="38" t="s">
        <v>118</v>
      </c>
      <c r="C24" s="36" t="s">
        <v>119</v>
      </c>
      <c r="D24" s="29">
        <f>'[4]ЧТЭЦ-1 действ'!$N$35</f>
        <v>183.51874458792929</v>
      </c>
      <c r="E24" s="29">
        <f>'[3]4'!$L$28</f>
        <v>167.6</v>
      </c>
      <c r="F24" s="29">
        <f>'[3]4'!$M$28</f>
        <v>167.6</v>
      </c>
    </row>
    <row r="25" spans="1:8" ht="25.5">
      <c r="A25" s="36"/>
      <c r="B25" s="9" t="s">
        <v>120</v>
      </c>
      <c r="C25" s="36" t="s">
        <v>36</v>
      </c>
      <c r="D25" s="50" t="s">
        <v>67</v>
      </c>
      <c r="E25" s="50" t="s">
        <v>66</v>
      </c>
      <c r="F25" s="50"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0" t="s">
        <v>128</v>
      </c>
      <c r="D29" s="41"/>
      <c r="E29" s="41"/>
      <c r="F29" s="41"/>
    </row>
    <row r="30" spans="1:8" ht="25.5">
      <c r="A30" s="36" t="s">
        <v>129</v>
      </c>
      <c r="B30" s="38" t="s">
        <v>130</v>
      </c>
      <c r="C30" s="36" t="s">
        <v>36</v>
      </c>
      <c r="D30" s="41"/>
      <c r="E30" s="41"/>
      <c r="F30" s="41"/>
    </row>
    <row r="31" spans="1:8">
      <c r="A31" s="36" t="s">
        <v>131</v>
      </c>
      <c r="B31" s="9" t="s">
        <v>132</v>
      </c>
      <c r="C31" s="36" t="s">
        <v>107</v>
      </c>
      <c r="D31" s="29">
        <f>'[5]ЧТЭЦ-1'!$C$7-'[5]ЧТЭЦ-1'!$O$7-'[5]ЧТЭЦ-1'!$W$7-'[5]ЧТЭЦ-1'!$AI$7</f>
        <v>977740.72138999985</v>
      </c>
      <c r="E31" s="41"/>
      <c r="F31" s="41"/>
    </row>
    <row r="32" spans="1:8">
      <c r="A32" s="36" t="s">
        <v>133</v>
      </c>
      <c r="B32" s="38" t="s">
        <v>22</v>
      </c>
      <c r="C32" s="36" t="s">
        <v>107</v>
      </c>
      <c r="D32" s="29">
        <f>'[5]ЧТЭЦ-1'!$K$7</f>
        <v>206485.07</v>
      </c>
      <c r="E32" s="41"/>
      <c r="F32" s="41"/>
    </row>
    <row r="33" spans="1:6">
      <c r="A33" s="36" t="s">
        <v>134</v>
      </c>
      <c r="B33" s="38" t="s">
        <v>23</v>
      </c>
      <c r="C33" s="36" t="s">
        <v>107</v>
      </c>
      <c r="D33" s="29">
        <f>'[5]ЧТЭЦ-1'!$S$7</f>
        <v>295024.61997000006</v>
      </c>
      <c r="E33" s="41"/>
      <c r="F33" s="41"/>
    </row>
    <row r="34" spans="1:6" ht="25.5">
      <c r="A34" s="36" t="s">
        <v>135</v>
      </c>
      <c r="B34" s="38" t="s">
        <v>24</v>
      </c>
      <c r="C34" s="36" t="s">
        <v>107</v>
      </c>
      <c r="D34" s="29">
        <f>'[5]ЧТЭЦ-1'!$AA$7-'[5]ЧТЭЦ-1'!$AI$7</f>
        <v>428515.43017999991</v>
      </c>
      <c r="E34" s="41"/>
      <c r="F34" s="41"/>
    </row>
    <row r="35" spans="1:6">
      <c r="A35" s="36" t="s">
        <v>186</v>
      </c>
      <c r="B35" s="38" t="s">
        <v>187</v>
      </c>
      <c r="C35" s="36" t="s">
        <v>107</v>
      </c>
      <c r="D35" s="29">
        <f>'[5]ЧТЭЦ-1'!$AU$7+'[5]ЧТЭЦ-1'!$AY$7+'[5]ЧТЭЦ-1'!$BC$7</f>
        <v>47715.601240000004</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D31" sqref="D31"/>
      <selection pane="topRight" activeCell="D31" sqref="D31"/>
      <selection pane="bottomLeft" activeCell="D31" sqref="D31"/>
      <selection pane="bottomRight" activeCell="H13" sqref="H13:I13"/>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Титульный!$C$11</f>
        <v>Челябинская ТЭЦ-1 без ДПМ/НВ</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48"/>
    </row>
    <row r="8" spans="1:11" s="3" customFormat="1">
      <c r="A8" s="93"/>
      <c r="B8" s="93"/>
      <c r="C8" s="93"/>
      <c r="D8" s="42">
        <f>Титульный!$B$5-2</f>
        <v>2015</v>
      </c>
      <c r="E8" s="43" t="s">
        <v>74</v>
      </c>
      <c r="F8" s="42">
        <f>Титульный!$B$5-1</f>
        <v>2016</v>
      </c>
      <c r="G8" s="43" t="s">
        <v>74</v>
      </c>
      <c r="H8" s="42">
        <f>Титульный!$B$5</f>
        <v>2017</v>
      </c>
      <c r="I8" s="43" t="s">
        <v>74</v>
      </c>
      <c r="K8" s="48"/>
    </row>
    <row r="9" spans="1:11" s="3" customFormat="1">
      <c r="A9" s="93"/>
      <c r="B9" s="93"/>
      <c r="C9" s="93"/>
      <c r="D9" s="51" t="s">
        <v>26</v>
      </c>
      <c r="E9" s="51" t="s">
        <v>27</v>
      </c>
      <c r="F9" s="51" t="s">
        <v>26</v>
      </c>
      <c r="G9" s="51" t="s">
        <v>27</v>
      </c>
      <c r="H9" s="51" t="s">
        <v>26</v>
      </c>
      <c r="I9" s="51" t="s">
        <v>27</v>
      </c>
    </row>
    <row r="10" spans="1:11" ht="12.75" customHeight="1">
      <c r="A10" s="89" t="s">
        <v>177</v>
      </c>
      <c r="B10" s="90"/>
      <c r="C10" s="90"/>
      <c r="D10" s="90"/>
      <c r="E10" s="90"/>
      <c r="F10" s="90"/>
      <c r="G10" s="90"/>
      <c r="H10" s="90"/>
      <c r="I10" s="91"/>
    </row>
    <row r="11" spans="1:11" ht="12.75" customHeight="1">
      <c r="A11" s="50" t="s">
        <v>161</v>
      </c>
      <c r="B11" s="37" t="s">
        <v>162</v>
      </c>
      <c r="C11" s="36" t="s">
        <v>175</v>
      </c>
      <c r="D11" s="29">
        <f>'[6]Тарифы ЭЭ и ГМ'!P12</f>
        <v>466.01</v>
      </c>
      <c r="E11" s="29">
        <f>'[6]Тарифы ЭЭ и ГМ'!Q12</f>
        <v>466.01</v>
      </c>
      <c r="F11" s="29">
        <f>'[6]Тарифы ЭЭ и ГМ'!T12</f>
        <v>466.01</v>
      </c>
      <c r="G11" s="29">
        <f>'[6]Тарифы ЭЭ и ГМ'!U12</f>
        <v>525.37</v>
      </c>
      <c r="H11" s="87">
        <f>'[3]0.1'!$L$20</f>
        <v>584.62553423836084</v>
      </c>
      <c r="I11" s="92"/>
    </row>
    <row r="12" spans="1:11" ht="12.75" customHeight="1">
      <c r="A12" s="50"/>
      <c r="B12" s="45" t="s">
        <v>178</v>
      </c>
      <c r="C12" s="36" t="s">
        <v>175</v>
      </c>
      <c r="D12" s="29">
        <f>('[4]ЧТЭЦ-1 действ'!$V$186+'[4]ЧТЭЦ-1 действ'!$AD$186+'[4]ЧТЭЦ-1 действ'!$AL$186+'[4]ЧТЭЦ-1 действ'!$AX$186+'[4]ЧТЭЦ-1 действ'!$BF$186+'[4]ЧТЭЦ-1 действ'!$BN$186)/('[4]ЧТЭЦ-1 действ'!$V$24+'[4]ЧТЭЦ-1 действ'!$AD$24+'[4]ЧТЭЦ-1 действ'!$AL$24+'[4]ЧТЭЦ-1 действ'!$AX$24+'[4]ЧТЭЦ-1 действ'!$BF$24+'[4]ЧТЭЦ-1 действ'!$BN$24)</f>
        <v>621.94925459675972</v>
      </c>
      <c r="E12" s="29">
        <f>('[4]ЧТЭЦ-1 действ'!$BZ$186+'[4]ЧТЭЦ-1 действ'!$CH$186+'[4]ЧТЭЦ-1 действ'!$CP$186+'[4]ЧТЭЦ-1 действ'!$DB$186+'[4]ЧТЭЦ-1 действ'!$DJ$186+'[4]ЧТЭЦ-1 действ'!$DR$186)/('[4]ЧТЭЦ-1 действ'!$BZ$24+'[4]ЧТЭЦ-1 действ'!$CH$24+'[4]ЧТЭЦ-1 действ'!$CP$24+'[4]ЧТЭЦ-1 действ'!$DB$24+'[4]ЧТЭЦ-1 действ'!$DJ$24+'[4]ЧТЭЦ-1 действ'!$DR$24)</f>
        <v>693.48006466984668</v>
      </c>
      <c r="F12" s="57">
        <f>'[3]2.2'!$G$181</f>
        <v>498.83841272773225</v>
      </c>
      <c r="G12" s="29">
        <f>'[3]2.1'!$G$181</f>
        <v>518.70122419188465</v>
      </c>
      <c r="H12" s="87">
        <f>'[3]2'!$G$181</f>
        <v>577.58739596096484</v>
      </c>
      <c r="I12" s="92"/>
    </row>
    <row r="13" spans="1:11" ht="12.75" customHeight="1">
      <c r="A13" s="50" t="s">
        <v>163</v>
      </c>
      <c r="B13" s="37" t="s">
        <v>164</v>
      </c>
      <c r="C13" s="36" t="s">
        <v>165</v>
      </c>
      <c r="D13" s="29">
        <f>'[6]Тарифы ЭЭ и ГМ'!P31</f>
        <v>583300.37</v>
      </c>
      <c r="E13" s="29">
        <f>'[6]Тарифы ЭЭ и ГМ'!Q31</f>
        <v>585182.75</v>
      </c>
      <c r="F13" s="29">
        <f>'[6]Тарифы ЭЭ и ГМ'!T31</f>
        <v>585182.75</v>
      </c>
      <c r="G13" s="29">
        <f>'[6]Тарифы ЭЭ и ГМ'!U31</f>
        <v>628599.4</v>
      </c>
      <c r="H13" s="87">
        <f>'[3]0.1'!$L$21</f>
        <v>663314.40006954537</v>
      </c>
      <c r="I13" s="92"/>
    </row>
    <row r="14" spans="1:11" ht="27.75" customHeight="1">
      <c r="A14" s="50" t="s">
        <v>166</v>
      </c>
      <c r="B14" s="37" t="s">
        <v>181</v>
      </c>
      <c r="C14" s="36" t="s">
        <v>51</v>
      </c>
      <c r="D14" s="87">
        <f>[7]Индексация_ЧО!$O$78</f>
        <v>592.1917828486728</v>
      </c>
      <c r="E14" s="92"/>
      <c r="F14" s="87">
        <f>[7]Индексация_ЧО!$S$78</f>
        <v>633.03021754515873</v>
      </c>
      <c r="G14" s="92"/>
      <c r="H14" s="87">
        <f>'[8]6.1. ЧО'!$I$79</f>
        <v>723.60272328271651</v>
      </c>
      <c r="I14" s="92"/>
    </row>
    <row r="15" spans="1:11" ht="26.25" customHeight="1">
      <c r="A15" s="50" t="s">
        <v>167</v>
      </c>
      <c r="B15" s="46" t="s">
        <v>52</v>
      </c>
      <c r="C15" s="36" t="s">
        <v>51</v>
      </c>
      <c r="D15" s="29">
        <f>'[6]Тарифы ТЭ и ТН'!$N$7</f>
        <v>568.66</v>
      </c>
      <c r="E15" s="29">
        <f>'[6]Тарифы ТЭ и ТН'!$O$7</f>
        <v>622.67999999999995</v>
      </c>
      <c r="F15" s="29">
        <f>'[6]Тарифы ТЭ и ТН'!$Q$7</f>
        <v>622.67999999999995</v>
      </c>
      <c r="G15" s="29">
        <f>'[6]Тарифы ТЭ и ТН'!$R$7</f>
        <v>646.07000000000005</v>
      </c>
      <c r="H15" s="87">
        <f>'[8]6.1. ЧО'!$I$80</f>
        <v>723.21145782579833</v>
      </c>
      <c r="I15" s="88"/>
    </row>
    <row r="16" spans="1:11" ht="12.75" customHeight="1">
      <c r="A16" s="50" t="s">
        <v>168</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29">
        <f>'[6]Тарифы ТЭ и ТН'!N13</f>
        <v>621.27</v>
      </c>
      <c r="E18" s="29">
        <f>'[6]Тарифы ТЭ и ТН'!O13</f>
        <v>680.29</v>
      </c>
      <c r="F18" s="29">
        <f>'[6]Тарифы ТЭ и ТН'!Q13</f>
        <v>680.29</v>
      </c>
      <c r="G18" s="29">
        <f>'[6]Тарифы ТЭ и ТН'!R13</f>
        <v>705.84</v>
      </c>
      <c r="H18" s="87">
        <f>'[8]6.1. ЧО'!$I$82</f>
        <v>796.20697261888267</v>
      </c>
      <c r="I18" s="88"/>
    </row>
    <row r="19" spans="1:9" ht="12.75" customHeight="1">
      <c r="A19" s="50"/>
      <c r="B19" s="38" t="s">
        <v>56</v>
      </c>
      <c r="C19" s="36" t="s">
        <v>51</v>
      </c>
      <c r="D19" s="44"/>
      <c r="E19" s="44"/>
      <c r="F19" s="44"/>
      <c r="G19" s="44"/>
      <c r="H19" s="44"/>
      <c r="I19" s="44"/>
    </row>
    <row r="20" spans="1:9" ht="12.75" customHeight="1">
      <c r="A20" s="50"/>
      <c r="B20" s="38" t="s">
        <v>57</v>
      </c>
      <c r="C20" s="36" t="s">
        <v>51</v>
      </c>
      <c r="D20" s="44"/>
      <c r="E20" s="44"/>
      <c r="F20" s="44"/>
      <c r="G20" s="44"/>
      <c r="H20" s="44"/>
      <c r="I20" s="44"/>
    </row>
    <row r="21" spans="1:9" ht="12.75" customHeight="1">
      <c r="A21" s="50" t="s">
        <v>169</v>
      </c>
      <c r="B21" s="46" t="s">
        <v>58</v>
      </c>
      <c r="C21" s="36" t="s">
        <v>51</v>
      </c>
      <c r="D21" s="44"/>
      <c r="E21" s="44"/>
      <c r="F21" s="44"/>
      <c r="G21" s="44"/>
      <c r="H21" s="44"/>
      <c r="I21" s="44"/>
    </row>
    <row r="22" spans="1:9" ht="12.75" customHeight="1">
      <c r="A22" s="50" t="s">
        <v>170</v>
      </c>
      <c r="B22" s="37" t="s">
        <v>59</v>
      </c>
      <c r="C22" s="36" t="s">
        <v>36</v>
      </c>
      <c r="D22" s="44"/>
      <c r="E22" s="44"/>
      <c r="F22" s="44"/>
      <c r="G22" s="44"/>
      <c r="H22" s="44"/>
      <c r="I22" s="44"/>
    </row>
    <row r="23" spans="1:9" ht="25.5" customHeight="1">
      <c r="A23" s="50" t="s">
        <v>171</v>
      </c>
      <c r="B23" s="38" t="s">
        <v>60</v>
      </c>
      <c r="C23" s="50" t="s">
        <v>61</v>
      </c>
      <c r="D23" s="44"/>
      <c r="E23" s="44"/>
      <c r="F23" s="44"/>
      <c r="G23" s="44"/>
      <c r="H23" s="44"/>
      <c r="I23" s="44"/>
    </row>
    <row r="24" spans="1:9" ht="12.75" customHeight="1">
      <c r="A24" s="50" t="s">
        <v>172</v>
      </c>
      <c r="B24" s="46" t="s">
        <v>62</v>
      </c>
      <c r="C24" s="36" t="s">
        <v>51</v>
      </c>
      <c r="D24" s="44"/>
      <c r="E24" s="44"/>
      <c r="F24" s="44"/>
      <c r="G24" s="44"/>
      <c r="H24" s="44"/>
      <c r="I24" s="44"/>
    </row>
    <row r="25" spans="1:9" ht="12.75" customHeight="1">
      <c r="A25" s="50" t="s">
        <v>173</v>
      </c>
      <c r="B25" s="37" t="s">
        <v>63</v>
      </c>
      <c r="C25" s="36" t="s">
        <v>176</v>
      </c>
      <c r="D25" s="44"/>
      <c r="E25" s="44"/>
      <c r="F25" s="44"/>
      <c r="G25" s="44"/>
      <c r="H25" s="44"/>
      <c r="I25" s="44"/>
    </row>
    <row r="26" spans="1:9" ht="15" customHeight="1">
      <c r="A26" s="50"/>
      <c r="B26" s="38" t="s">
        <v>64</v>
      </c>
      <c r="C26" s="36" t="s">
        <v>176</v>
      </c>
      <c r="D26" s="29">
        <f>'[6]Тарифы ТЭ и ТН'!N24</f>
        <v>25.19</v>
      </c>
      <c r="E26" s="29">
        <f>'[6]Тарифы ТЭ и ТН'!O24</f>
        <v>29</v>
      </c>
      <c r="F26" s="29">
        <f>'[6]Тарифы ТЭ и ТН'!Q24</f>
        <v>28.16</v>
      </c>
      <c r="G26" s="29">
        <f>'[6]Тарифы ТЭ и ТН'!R24</f>
        <v>28.16</v>
      </c>
      <c r="H26" s="87">
        <f>[8]ТН_ЧО!$E$40</f>
        <v>37.055523346219893</v>
      </c>
      <c r="I26" s="88"/>
    </row>
    <row r="27" spans="1:9">
      <c r="A27" s="50"/>
      <c r="B27" s="38" t="s">
        <v>65</v>
      </c>
      <c r="C27" s="36" t="s">
        <v>176</v>
      </c>
      <c r="D27" s="29">
        <f>'[6]Тарифы ТЭ и ТН'!N34</f>
        <v>15.4</v>
      </c>
      <c r="E27" s="29">
        <f>'[6]Тарифы ТЭ и ТН'!O34</f>
        <v>31.78</v>
      </c>
      <c r="F27" s="29">
        <f>'[6]Тарифы ТЭ и ТН'!Q34</f>
        <v>31.78</v>
      </c>
      <c r="G27" s="29">
        <f>'[6]Тарифы ТЭ и ТН'!R34</f>
        <v>57.44</v>
      </c>
      <c r="H27" s="87">
        <f>[8]ТН_ЧО!$E$29</f>
        <v>53.329786883110209</v>
      </c>
      <c r="I27" s="88"/>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t="s">
        <v>189</v>
      </c>
      <c r="B32" s="84"/>
      <c r="C32" s="84"/>
      <c r="D32" s="84"/>
      <c r="E32" s="84"/>
      <c r="F32" s="84"/>
      <c r="G32" s="84"/>
      <c r="H32" s="84"/>
      <c r="I32" s="84"/>
    </row>
  </sheetData>
  <mergeCells count="23">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A32:I32"/>
    <mergeCell ref="H18:I18"/>
    <mergeCell ref="H15:I15"/>
    <mergeCell ref="H26:I26"/>
    <mergeCell ref="H27:I27"/>
    <mergeCell ref="A29:I29"/>
    <mergeCell ref="A30:I30"/>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Титульный!$C$12</f>
        <v>Челябинская ТЭЦ-1 (ТГ-10, ТГ-11) НВ</v>
      </c>
      <c r="B5" s="85"/>
      <c r="C5" s="85"/>
      <c r="D5" s="85"/>
      <c r="E5" s="85"/>
      <c r="F5" s="85"/>
    </row>
    <row r="6" spans="1:6">
      <c r="A6" s="49"/>
      <c r="B6" s="49"/>
      <c r="C6" s="49"/>
      <c r="D6" s="49"/>
      <c r="E6" s="49"/>
      <c r="F6" s="49"/>
    </row>
    <row r="7" spans="1:6" s="8" customFormat="1" ht="38.25">
      <c r="A7" s="86" t="s">
        <v>2</v>
      </c>
      <c r="B7" s="86" t="s">
        <v>13</v>
      </c>
      <c r="C7" s="86" t="s">
        <v>14</v>
      </c>
      <c r="D7" s="50" t="s">
        <v>156</v>
      </c>
      <c r="E7" s="50" t="s">
        <v>157</v>
      </c>
      <c r="F7" s="50" t="s">
        <v>158</v>
      </c>
    </row>
    <row r="8" spans="1:6" s="8" customFormat="1">
      <c r="A8" s="86"/>
      <c r="B8" s="86"/>
      <c r="C8" s="86"/>
      <c r="D8" s="50">
        <f>Титульный!$B$5-2</f>
        <v>2015</v>
      </c>
      <c r="E8" s="50">
        <f>Титульный!$B$5-1</f>
        <v>2016</v>
      </c>
      <c r="F8" s="50">
        <f>Титульный!$B$5</f>
        <v>2017</v>
      </c>
    </row>
    <row r="9" spans="1:6" s="8" customFormat="1">
      <c r="A9" s="86"/>
      <c r="B9" s="86"/>
      <c r="C9" s="86"/>
      <c r="D9" s="50" t="s">
        <v>74</v>
      </c>
      <c r="E9" s="50" t="s">
        <v>74</v>
      </c>
      <c r="F9" s="50" t="s">
        <v>74</v>
      </c>
    </row>
    <row r="10" spans="1:6">
      <c r="A10" s="36" t="s">
        <v>95</v>
      </c>
      <c r="B10" s="37" t="s">
        <v>37</v>
      </c>
      <c r="C10" s="36" t="s">
        <v>39</v>
      </c>
      <c r="D10" s="29">
        <f>[19]Год!$H$11</f>
        <v>83.799999999999983</v>
      </c>
      <c r="E10" s="29">
        <f>'[9]0.1'!$I$11</f>
        <v>83.8</v>
      </c>
      <c r="F10" s="29">
        <f>'[9]0.1'!$L$11</f>
        <v>83.799999999999983</v>
      </c>
    </row>
    <row r="11" spans="1:6" ht="38.25">
      <c r="A11" s="36" t="s">
        <v>96</v>
      </c>
      <c r="B11" s="37" t="s">
        <v>38</v>
      </c>
      <c r="C11" s="36" t="s">
        <v>39</v>
      </c>
      <c r="D11" s="29">
        <f>[19]Год!$H$12-[19]Год!$H$14</f>
        <v>75.643501770779991</v>
      </c>
      <c r="E11" s="29">
        <f>'[9]0.1'!$I$12</f>
        <v>77.252991666666674</v>
      </c>
      <c r="F11" s="29">
        <f>'[9]0.1'!$L$12</f>
        <v>79.098461232469205</v>
      </c>
    </row>
    <row r="12" spans="1:6">
      <c r="A12" s="36" t="s">
        <v>97</v>
      </c>
      <c r="B12" s="37" t="s">
        <v>98</v>
      </c>
      <c r="C12" s="36" t="s">
        <v>159</v>
      </c>
      <c r="D12" s="29">
        <f>'[4]ЧТЭЦ-1 нов'!$N$9</f>
        <v>658.048</v>
      </c>
      <c r="E12" s="29">
        <f>'[9]0.1'!$I$13</f>
        <v>573.822</v>
      </c>
      <c r="F12" s="29">
        <f>'[9]0.1'!$L$13</f>
        <v>530.14099999999996</v>
      </c>
    </row>
    <row r="13" spans="1:6">
      <c r="A13" s="36" t="s">
        <v>99</v>
      </c>
      <c r="B13" s="37" t="s">
        <v>100</v>
      </c>
      <c r="C13" s="36" t="s">
        <v>159</v>
      </c>
      <c r="D13" s="29">
        <f>'[4]ЧТЭЦ-1 нов'!$N$24</f>
        <v>608.71659399999987</v>
      </c>
      <c r="E13" s="29">
        <f>'[9]0.1'!$I$15</f>
        <v>529.91959293000002</v>
      </c>
      <c r="F13" s="29">
        <f>'[9]0.1'!$L$15</f>
        <v>488.79266952337696</v>
      </c>
    </row>
    <row r="14" spans="1:6">
      <c r="A14" s="36" t="s">
        <v>101</v>
      </c>
      <c r="B14" s="37" t="s">
        <v>102</v>
      </c>
      <c r="C14" s="36" t="s">
        <v>103</v>
      </c>
      <c r="D14" s="29">
        <f>'[4]ЧТЭЦ-1 нов'!$N$25</f>
        <v>761.72099999999989</v>
      </c>
      <c r="E14" s="29">
        <f>'[9]0.1'!$I$16</f>
        <v>710.00499998999999</v>
      </c>
      <c r="F14" s="29">
        <f>'[9]0.1'!$L$16</f>
        <v>625.54800000000012</v>
      </c>
    </row>
    <row r="15" spans="1:6">
      <c r="A15" s="36" t="s">
        <v>104</v>
      </c>
      <c r="B15" s="37" t="s">
        <v>105</v>
      </c>
      <c r="C15" s="36" t="s">
        <v>103</v>
      </c>
      <c r="D15" s="29">
        <f>'[4]ЧТЭЦ-1 нов'!$N$28</f>
        <v>761.53399999999988</v>
      </c>
      <c r="E15" s="29">
        <f>'[9]0.1'!$I$17</f>
        <v>709.97300000999996</v>
      </c>
      <c r="F15" s="29">
        <f>'[9]0.1'!$L$17</f>
        <v>625.42800000000011</v>
      </c>
    </row>
    <row r="16" spans="1:6">
      <c r="A16" s="36" t="s">
        <v>106</v>
      </c>
      <c r="B16" s="37" t="s">
        <v>15</v>
      </c>
      <c r="C16" s="36" t="s">
        <v>107</v>
      </c>
      <c r="D16" s="40"/>
      <c r="E16" s="29">
        <f>'[9]0.1'!$I$43</f>
        <v>603909.10896598198</v>
      </c>
      <c r="F16" s="29">
        <f>'[9]0.1'!$L$43</f>
        <v>621506.3914188639</v>
      </c>
    </row>
    <row r="17" spans="1:8">
      <c r="A17" s="36" t="s">
        <v>108</v>
      </c>
      <c r="B17" s="38" t="s">
        <v>18</v>
      </c>
      <c r="C17" s="36" t="s">
        <v>107</v>
      </c>
      <c r="D17" s="40"/>
      <c r="E17" s="29">
        <f>'[9]0.1'!$G$43</f>
        <v>498129.69428312819</v>
      </c>
      <c r="F17" s="29">
        <f>'[9]0.1'!$J$43</f>
        <v>507243.0065932729</v>
      </c>
    </row>
    <row r="18" spans="1:8">
      <c r="A18" s="36" t="s">
        <v>109</v>
      </c>
      <c r="B18" s="38" t="s">
        <v>19</v>
      </c>
      <c r="C18" s="36" t="s">
        <v>107</v>
      </c>
      <c r="D18" s="40"/>
      <c r="E18" s="29">
        <f>'[9]0.1'!$H$43</f>
        <v>105779.41468285382</v>
      </c>
      <c r="F18" s="29">
        <f>'[9]0.1'!$K$43</f>
        <v>114263.38482559101</v>
      </c>
    </row>
    <row r="19" spans="1:8" ht="25.5">
      <c r="A19" s="36" t="s">
        <v>110</v>
      </c>
      <c r="B19" s="38" t="s">
        <v>20</v>
      </c>
      <c r="C19" s="36" t="s">
        <v>107</v>
      </c>
      <c r="D19" s="41"/>
      <c r="E19" s="41"/>
      <c r="F19" s="41"/>
    </row>
    <row r="20" spans="1:8">
      <c r="A20" s="36" t="s">
        <v>111</v>
      </c>
      <c r="B20" s="37" t="s">
        <v>112</v>
      </c>
      <c r="C20" s="36" t="s">
        <v>107</v>
      </c>
      <c r="D20" s="29">
        <f>'[4]ЧТЭЦ-1 нов'!$N$170</f>
        <v>771777.15385000012</v>
      </c>
      <c r="E20" s="29">
        <f>'[9]0.1'!$I$31</f>
        <v>812024.44679228519</v>
      </c>
      <c r="F20" s="29">
        <f>'[9]0.1'!$L$31</f>
        <v>810446.58280802774</v>
      </c>
      <c r="G20" s="47"/>
      <c r="H20" s="47"/>
    </row>
    <row r="21" spans="1:8">
      <c r="A21" s="36" t="s">
        <v>113</v>
      </c>
      <c r="B21" s="38" t="s">
        <v>114</v>
      </c>
      <c r="C21" s="36" t="s">
        <v>107</v>
      </c>
      <c r="D21" s="29">
        <f>'[4]ЧТЭЦ-1 нов'!$N$186</f>
        <v>477708.14190065546</v>
      </c>
      <c r="E21" s="29">
        <f>'[9]0.1'!$I$32</f>
        <v>497545.19297212642</v>
      </c>
      <c r="F21" s="29">
        <f>'[9]0.1'!$L$32</f>
        <v>506674.21567149193</v>
      </c>
      <c r="G21" s="47"/>
      <c r="H21" s="47"/>
    </row>
    <row r="22" spans="1:8" ht="25.5">
      <c r="A22" s="36"/>
      <c r="B22" s="38" t="s">
        <v>115</v>
      </c>
      <c r="C22" s="36" t="s">
        <v>40</v>
      </c>
      <c r="D22" s="29">
        <f>'[4]ЧТЭЦ-1 нов'!$N$30</f>
        <v>239.74643953097848</v>
      </c>
      <c r="E22" s="29">
        <f>'[9]4'!$L$24</f>
        <v>269.2</v>
      </c>
      <c r="F22" s="29">
        <f>'[9]4'!$M$24</f>
        <v>269.2</v>
      </c>
      <c r="G22" s="47"/>
      <c r="H22" s="47"/>
    </row>
    <row r="23" spans="1:8">
      <c r="A23" s="36" t="s">
        <v>116</v>
      </c>
      <c r="B23" s="38" t="s">
        <v>117</v>
      </c>
      <c r="C23" s="36" t="s">
        <v>107</v>
      </c>
      <c r="D23" s="29">
        <f>'[4]ЧТЭЦ-1 нов'!$N$170-'[4]ЧТЭЦ-1 нов'!$N$186</f>
        <v>294069.01194934465</v>
      </c>
      <c r="E23" s="29">
        <f>'[9]0.1'!$I$33</f>
        <v>314479.25382015877</v>
      </c>
      <c r="F23" s="29">
        <f>'[9]0.1'!$L$33</f>
        <v>303772.36713653582</v>
      </c>
    </row>
    <row r="24" spans="1:8">
      <c r="A24" s="36"/>
      <c r="B24" s="38" t="s">
        <v>118</v>
      </c>
      <c r="C24" s="36" t="s">
        <v>119</v>
      </c>
      <c r="D24" s="29">
        <f>'[4]ЧТЭЦ-1 нов'!$N$35</f>
        <v>118.28740444329348</v>
      </c>
      <c r="E24" s="29">
        <f>'[9]4'!$L$28</f>
        <v>127</v>
      </c>
      <c r="F24" s="29">
        <f>'[9]4'!$M$28</f>
        <v>127</v>
      </c>
    </row>
    <row r="25" spans="1:8" ht="25.5">
      <c r="A25" s="36"/>
      <c r="B25" s="9" t="s">
        <v>120</v>
      </c>
      <c r="C25" s="36" t="s">
        <v>36</v>
      </c>
      <c r="D25" s="50" t="s">
        <v>67</v>
      </c>
      <c r="E25" s="50" t="s">
        <v>66</v>
      </c>
      <c r="F25" s="50"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0" t="s">
        <v>128</v>
      </c>
      <c r="D29" s="41"/>
      <c r="E29" s="41"/>
      <c r="F29" s="41"/>
    </row>
    <row r="30" spans="1:8" ht="25.5">
      <c r="A30" s="36" t="s">
        <v>129</v>
      </c>
      <c r="B30" s="38" t="s">
        <v>130</v>
      </c>
      <c r="C30" s="36" t="s">
        <v>36</v>
      </c>
      <c r="D30" s="41"/>
      <c r="E30" s="41"/>
      <c r="F30" s="41"/>
    </row>
    <row r="31" spans="1:8">
      <c r="A31" s="36" t="s">
        <v>131</v>
      </c>
      <c r="B31" s="9" t="s">
        <v>132</v>
      </c>
      <c r="C31" s="36" t="s">
        <v>107</v>
      </c>
      <c r="D31" s="29">
        <f>'[5]ЧТЭЦ-1'!$O$7+'[5]ЧТЭЦ-1'!$W$7+'[5]ЧТЭЦ-1'!$AI$7</f>
        <v>1167908.5050499998</v>
      </c>
      <c r="E31" s="41"/>
      <c r="F31" s="41"/>
      <c r="G31" s="47"/>
    </row>
    <row r="32" spans="1:8">
      <c r="A32" s="36" t="s">
        <v>133</v>
      </c>
      <c r="B32" s="38" t="s">
        <v>22</v>
      </c>
      <c r="C32" s="36" t="s">
        <v>107</v>
      </c>
      <c r="D32" s="29">
        <f>'[5]ЧТЭЦ-1'!$O$7</f>
        <v>546252.72</v>
      </c>
      <c r="E32" s="41"/>
      <c r="F32" s="41"/>
      <c r="G32" s="47"/>
    </row>
    <row r="33" spans="1:6">
      <c r="A33" s="36" t="s">
        <v>134</v>
      </c>
      <c r="B33" s="38" t="s">
        <v>23</v>
      </c>
      <c r="C33" s="36" t="s">
        <v>107</v>
      </c>
      <c r="D33" s="29">
        <f>'[5]ЧТЭЦ-1'!$W$7</f>
        <v>207750.45551999999</v>
      </c>
      <c r="E33" s="41"/>
      <c r="F33" s="41"/>
    </row>
    <row r="34" spans="1:6" ht="25.5">
      <c r="A34" s="36" t="s">
        <v>135</v>
      </c>
      <c r="B34" s="38" t="s">
        <v>24</v>
      </c>
      <c r="C34" s="36" t="s">
        <v>107</v>
      </c>
      <c r="D34" s="29">
        <f>'[5]ЧТЭЦ-1'!$AI$7</f>
        <v>413905.32952999999</v>
      </c>
      <c r="E34" s="41"/>
      <c r="F34" s="41"/>
    </row>
    <row r="35" spans="1:6">
      <c r="A35" s="36" t="s">
        <v>186</v>
      </c>
      <c r="B35" s="38" t="s">
        <v>187</v>
      </c>
      <c r="C35" s="36" t="s">
        <v>107</v>
      </c>
      <c r="D35" s="29">
        <v>0</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D31" sqref="D31"/>
      <selection pane="topRight" activeCell="D31" sqref="D31"/>
      <selection pane="bottomLeft" activeCell="D31" sqref="D31"/>
      <selection pane="bottomRight" activeCell="H11" sqref="H11:I11"/>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Титульный!$C$12</f>
        <v>Челябинская ТЭЦ-1 (ТГ-10, ТГ-11) НВ</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48"/>
    </row>
    <row r="8" spans="1:11" s="3" customFormat="1">
      <c r="A8" s="93"/>
      <c r="B8" s="93"/>
      <c r="C8" s="93"/>
      <c r="D8" s="42">
        <f>Титульный!$B$5-2</f>
        <v>2015</v>
      </c>
      <c r="E8" s="43" t="s">
        <v>74</v>
      </c>
      <c r="F8" s="42">
        <f>Титульный!$B$5-1</f>
        <v>2016</v>
      </c>
      <c r="G8" s="43" t="s">
        <v>74</v>
      </c>
      <c r="H8" s="42">
        <f>Титульный!$B$5</f>
        <v>2017</v>
      </c>
      <c r="I8" s="43" t="s">
        <v>74</v>
      </c>
      <c r="K8" s="48"/>
    </row>
    <row r="9" spans="1:11" s="3" customFormat="1">
      <c r="A9" s="93"/>
      <c r="B9" s="93"/>
      <c r="C9" s="93"/>
      <c r="D9" s="51" t="s">
        <v>26</v>
      </c>
      <c r="E9" s="51" t="s">
        <v>27</v>
      </c>
      <c r="F9" s="51" t="s">
        <v>26</v>
      </c>
      <c r="G9" s="51" t="s">
        <v>27</v>
      </c>
      <c r="H9" s="51" t="s">
        <v>26</v>
      </c>
      <c r="I9" s="51" t="s">
        <v>27</v>
      </c>
    </row>
    <row r="10" spans="1:11" ht="12.75" customHeight="1">
      <c r="A10" s="89" t="s">
        <v>177</v>
      </c>
      <c r="B10" s="90"/>
      <c r="C10" s="90"/>
      <c r="D10" s="90"/>
      <c r="E10" s="90"/>
      <c r="F10" s="90"/>
      <c r="G10" s="90"/>
      <c r="H10" s="90"/>
      <c r="I10" s="91"/>
    </row>
    <row r="11" spans="1:11" ht="12.75" customHeight="1">
      <c r="A11" s="50" t="s">
        <v>161</v>
      </c>
      <c r="B11" s="37" t="s">
        <v>162</v>
      </c>
      <c r="C11" s="36" t="s">
        <v>175</v>
      </c>
      <c r="D11" s="29">
        <f>'[6]Тарифы ЭЭ и ГМ'!P13</f>
        <v>867.53</v>
      </c>
      <c r="E11" s="29">
        <f>'[6]Тарифы ЭЭ и ГМ'!Q13</f>
        <v>867.53</v>
      </c>
      <c r="F11" s="29">
        <f>'[6]Тарифы ЭЭ и ГМ'!T13</f>
        <v>867.53</v>
      </c>
      <c r="G11" s="29">
        <f>'[6]Тарифы ЭЭ и ГМ'!U13</f>
        <v>940.01</v>
      </c>
      <c r="H11" s="87">
        <f>'[9]0.1'!$L$20</f>
        <v>1037.7467548518821</v>
      </c>
      <c r="I11" s="92"/>
    </row>
    <row r="12" spans="1:11" ht="12.75" customHeight="1">
      <c r="A12" s="50"/>
      <c r="B12" s="45" t="s">
        <v>178</v>
      </c>
      <c r="C12" s="36" t="s">
        <v>175</v>
      </c>
      <c r="D12" s="29">
        <f>('[4]ЧТЭЦ-1 нов'!$V$186+'[4]ЧТЭЦ-1 нов'!$AD$186+'[4]ЧТЭЦ-1 нов'!$AL$186+'[4]ЧТЭЦ-1 нов'!$AX$186+'[4]ЧТЭЦ-1 нов'!$BF$186+'[4]ЧТЭЦ-1 нов'!$BN$186)/('[4]ЧТЭЦ-1 нов'!$V$24+'[4]ЧТЭЦ-1 нов'!$AD$24+'[4]ЧТЭЦ-1 нов'!$AL$24+'[4]ЧТЭЦ-1 нов'!$AX$24+'[4]ЧТЭЦ-1 нов'!$BF$24+'[4]ЧТЭЦ-1 нов'!$BN$24)</f>
        <v>747.99584154567401</v>
      </c>
      <c r="E12" s="29">
        <f>('[4]ЧТЭЦ-1 нов'!$BZ$186+'[4]ЧТЭЦ-1 нов'!$CH$186+'[4]ЧТЭЦ-1 нов'!$CP$186+'[4]ЧТЭЦ-1 нов'!$DB$186+'[4]ЧТЭЦ-1 нов'!$DJ$186+'[4]ЧТЭЦ-1 нов'!$DR$186)/('[4]ЧТЭЦ-1 нов'!$BZ$24+'[4]ЧТЭЦ-1 нов'!$CH$24+'[4]ЧТЭЦ-1 нов'!$CP$24+'[4]ЧТЭЦ-1 нов'!$DB$24+'[4]ЧТЭЦ-1 нов'!$DJ$24+'[4]ЧТЭЦ-1 нов'!$DR$24)</f>
        <v>820.36318490979829</v>
      </c>
      <c r="F12" s="29">
        <f>'[9]2.2'!$G$170</f>
        <v>866.42966045247385</v>
      </c>
      <c r="G12" s="29">
        <f>'[9]2.1'!$G$170</f>
        <v>938.90695798041565</v>
      </c>
      <c r="H12" s="87">
        <f>'[9]2'!$G$170</f>
        <v>1036.5830898518821</v>
      </c>
      <c r="I12" s="92"/>
    </row>
    <row r="13" spans="1:11" ht="12.75" customHeight="1">
      <c r="A13" s="50" t="s">
        <v>163</v>
      </c>
      <c r="B13" s="37" t="s">
        <v>164</v>
      </c>
      <c r="C13" s="36" t="s">
        <v>165</v>
      </c>
      <c r="D13" s="29">
        <f>'[6]Тарифы ЭЭ и ГМ'!P32</f>
        <v>106243</v>
      </c>
      <c r="E13" s="29">
        <f>'[6]Тарифы ЭЭ и ГМ'!Q32</f>
        <v>106243</v>
      </c>
      <c r="F13" s="29">
        <f>'[6]Тарифы ЭЭ и ГМ'!T32</f>
        <v>106243</v>
      </c>
      <c r="G13" s="29">
        <f>'[6]Тарифы ЭЭ и ГМ'!U32</f>
        <v>114104.98</v>
      </c>
      <c r="H13" s="87">
        <f>'[9]0.1'!$L$21</f>
        <v>120380.96047761348</v>
      </c>
      <c r="I13" s="92"/>
    </row>
    <row r="14" spans="1:11" ht="27.75" customHeight="1">
      <c r="A14" s="50" t="s">
        <v>166</v>
      </c>
      <c r="B14" s="37" t="s">
        <v>181</v>
      </c>
      <c r="C14" s="36" t="s">
        <v>51</v>
      </c>
      <c r="D14" s="87">
        <f>[7]Индексация_ЧО!$O$78</f>
        <v>592.1917828486728</v>
      </c>
      <c r="E14" s="92"/>
      <c r="F14" s="87">
        <f>[7]Индексация_ЧО!$S$78</f>
        <v>633.03021754515873</v>
      </c>
      <c r="G14" s="92"/>
      <c r="H14" s="87">
        <f>'[8]6.1. ЧО'!$I$79</f>
        <v>723.60272328271651</v>
      </c>
      <c r="I14" s="92"/>
    </row>
    <row r="15" spans="1:11" ht="26.25" customHeight="1">
      <c r="A15" s="50" t="s">
        <v>167</v>
      </c>
      <c r="B15" s="46" t="s">
        <v>52</v>
      </c>
      <c r="C15" s="36" t="s">
        <v>51</v>
      </c>
      <c r="D15" s="29">
        <f>'[6]Тарифы ТЭ и ТН'!$N$7</f>
        <v>568.66</v>
      </c>
      <c r="E15" s="29">
        <f>'[6]Тарифы ТЭ и ТН'!$O$7</f>
        <v>622.67999999999995</v>
      </c>
      <c r="F15" s="29">
        <f>'[6]Тарифы ТЭ и ТН'!$Q$7</f>
        <v>622.67999999999995</v>
      </c>
      <c r="G15" s="29">
        <f>'[6]Тарифы ТЭ и ТН'!$R$7</f>
        <v>646.07000000000005</v>
      </c>
      <c r="H15" s="87">
        <f>'[8]6.1. ЧО'!$I$80</f>
        <v>723.21145782579833</v>
      </c>
      <c r="I15" s="88"/>
    </row>
    <row r="16" spans="1:11" ht="12.75" customHeight="1">
      <c r="A16" s="50" t="s">
        <v>168</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44"/>
      <c r="E19" s="44"/>
      <c r="F19" s="44"/>
      <c r="G19" s="44"/>
      <c r="H19" s="44"/>
      <c r="I19" s="44"/>
    </row>
    <row r="20" spans="1:9" ht="12.75" customHeight="1">
      <c r="A20" s="50"/>
      <c r="B20" s="38" t="s">
        <v>57</v>
      </c>
      <c r="C20" s="36" t="s">
        <v>51</v>
      </c>
      <c r="D20" s="44"/>
      <c r="E20" s="44"/>
      <c r="F20" s="44"/>
      <c r="G20" s="44"/>
      <c r="H20" s="44"/>
      <c r="I20" s="44"/>
    </row>
    <row r="21" spans="1:9" ht="12.75" customHeight="1">
      <c r="A21" s="50" t="s">
        <v>169</v>
      </c>
      <c r="B21" s="46" t="s">
        <v>58</v>
      </c>
      <c r="C21" s="36" t="s">
        <v>51</v>
      </c>
      <c r="D21" s="44"/>
      <c r="E21" s="44"/>
      <c r="F21" s="44"/>
      <c r="G21" s="44"/>
      <c r="H21" s="44"/>
      <c r="I21" s="44"/>
    </row>
    <row r="22" spans="1:9" ht="12.75" customHeight="1">
      <c r="A22" s="50" t="s">
        <v>170</v>
      </c>
      <c r="B22" s="37" t="s">
        <v>59</v>
      </c>
      <c r="C22" s="36" t="s">
        <v>36</v>
      </c>
      <c r="D22" s="44"/>
      <c r="E22" s="44"/>
      <c r="F22" s="44"/>
      <c r="G22" s="44"/>
      <c r="H22" s="44"/>
      <c r="I22" s="44"/>
    </row>
    <row r="23" spans="1:9" ht="25.5" customHeight="1">
      <c r="A23" s="50" t="s">
        <v>171</v>
      </c>
      <c r="B23" s="38" t="s">
        <v>60</v>
      </c>
      <c r="C23" s="50" t="s">
        <v>61</v>
      </c>
      <c r="D23" s="44"/>
      <c r="E23" s="44"/>
      <c r="F23" s="44"/>
      <c r="G23" s="44"/>
      <c r="H23" s="44"/>
      <c r="I23" s="44"/>
    </row>
    <row r="24" spans="1:9" ht="12.75" customHeight="1">
      <c r="A24" s="50" t="s">
        <v>172</v>
      </c>
      <c r="B24" s="46" t="s">
        <v>62</v>
      </c>
      <c r="C24" s="36" t="s">
        <v>51</v>
      </c>
      <c r="D24" s="44"/>
      <c r="E24" s="44"/>
      <c r="F24" s="44"/>
      <c r="G24" s="44"/>
      <c r="H24" s="44"/>
      <c r="I24" s="44"/>
    </row>
    <row r="25" spans="1:9" ht="12.75" customHeight="1">
      <c r="A25" s="50" t="s">
        <v>173</v>
      </c>
      <c r="B25" s="37" t="s">
        <v>63</v>
      </c>
      <c r="C25" s="36" t="s">
        <v>176</v>
      </c>
      <c r="D25" s="44"/>
      <c r="E25" s="44"/>
      <c r="F25" s="44"/>
      <c r="G25" s="44"/>
      <c r="H25" s="44"/>
      <c r="I25" s="44"/>
    </row>
    <row r="26" spans="1:9" ht="15" customHeight="1">
      <c r="A26" s="50"/>
      <c r="B26" s="38" t="s">
        <v>64</v>
      </c>
      <c r="C26" s="36" t="s">
        <v>176</v>
      </c>
      <c r="D26" s="44"/>
      <c r="E26" s="44"/>
      <c r="F26" s="44"/>
      <c r="G26" s="44"/>
      <c r="H26" s="44"/>
      <c r="I26" s="44"/>
    </row>
    <row r="27" spans="1:9">
      <c r="A27" s="50"/>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t="s">
        <v>189</v>
      </c>
      <c r="B32" s="84"/>
      <c r="C32" s="84"/>
      <c r="D32" s="84"/>
      <c r="E32" s="84"/>
      <c r="F32" s="84"/>
      <c r="G32" s="84"/>
      <c r="H32" s="84"/>
      <c r="I32" s="84"/>
    </row>
  </sheetData>
  <mergeCells count="20">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A32:I32"/>
    <mergeCell ref="H15:I15"/>
    <mergeCell ref="A29:I29"/>
    <mergeCell ref="A30:I30"/>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Титульный!$C$13</f>
        <v>Челябинская ТЭЦ-2</v>
      </c>
      <c r="B5" s="85"/>
      <c r="C5" s="85"/>
      <c r="D5" s="85"/>
      <c r="E5" s="85"/>
      <c r="F5" s="85"/>
    </row>
    <row r="6" spans="1:6">
      <c r="A6" s="49"/>
      <c r="B6" s="49"/>
      <c r="C6" s="49"/>
      <c r="D6" s="49"/>
      <c r="E6" s="49"/>
      <c r="F6" s="49"/>
    </row>
    <row r="7" spans="1:6" s="8" customFormat="1" ht="38.25">
      <c r="A7" s="86" t="s">
        <v>2</v>
      </c>
      <c r="B7" s="86" t="s">
        <v>13</v>
      </c>
      <c r="C7" s="86" t="s">
        <v>14</v>
      </c>
      <c r="D7" s="50" t="s">
        <v>156</v>
      </c>
      <c r="E7" s="50" t="s">
        <v>157</v>
      </c>
      <c r="F7" s="50" t="s">
        <v>158</v>
      </c>
    </row>
    <row r="8" spans="1:6" s="8" customFormat="1">
      <c r="A8" s="86"/>
      <c r="B8" s="86"/>
      <c r="C8" s="86"/>
      <c r="D8" s="50">
        <f>Титульный!$B$5-2</f>
        <v>2015</v>
      </c>
      <c r="E8" s="50">
        <f>Титульный!$B$5-1</f>
        <v>2016</v>
      </c>
      <c r="F8" s="50">
        <f>Титульный!$B$5</f>
        <v>2017</v>
      </c>
    </row>
    <row r="9" spans="1:6" s="8" customFormat="1">
      <c r="A9" s="86"/>
      <c r="B9" s="86"/>
      <c r="C9" s="86"/>
      <c r="D9" s="50" t="s">
        <v>74</v>
      </c>
      <c r="E9" s="50" t="s">
        <v>74</v>
      </c>
      <c r="F9" s="50" t="s">
        <v>74</v>
      </c>
    </row>
    <row r="10" spans="1:6">
      <c r="A10" s="36" t="s">
        <v>95</v>
      </c>
      <c r="B10" s="37" t="s">
        <v>37</v>
      </c>
      <c r="C10" s="36" t="s">
        <v>39</v>
      </c>
      <c r="D10" s="29">
        <f>[10]Год!$H$11</f>
        <v>320</v>
      </c>
      <c r="E10" s="29">
        <f>'[11]0.1'!$I$11</f>
        <v>320</v>
      </c>
      <c r="F10" s="29">
        <f>'[11]0.1'!$L$11</f>
        <v>320</v>
      </c>
    </row>
    <row r="11" spans="1:6" ht="38.25">
      <c r="A11" s="36" t="s">
        <v>96</v>
      </c>
      <c r="B11" s="37" t="s">
        <v>38</v>
      </c>
      <c r="C11" s="36" t="s">
        <v>39</v>
      </c>
      <c r="D11" s="29">
        <f>[10]Год!$H$12-[10]Год!$H$14</f>
        <v>293.18313732078855</v>
      </c>
      <c r="E11" s="29">
        <f>'[11]0.1'!$I$12</f>
        <v>294.44743290237244</v>
      </c>
      <c r="F11" s="29">
        <f>'[11]0.1'!$L$12</f>
        <v>293.90456562553334</v>
      </c>
    </row>
    <row r="12" spans="1:6">
      <c r="A12" s="36" t="s">
        <v>97</v>
      </c>
      <c r="B12" s="37" t="s">
        <v>98</v>
      </c>
      <c r="C12" s="36" t="s">
        <v>159</v>
      </c>
      <c r="D12" s="29">
        <f>'[4]ЧТЭЦ-2'!$N$9</f>
        <v>1931.71</v>
      </c>
      <c r="E12" s="29">
        <f>'[11]0.1'!$I$13</f>
        <v>1830.54</v>
      </c>
      <c r="F12" s="29">
        <f>'[11]0.1'!$L$13</f>
        <v>1820.88</v>
      </c>
    </row>
    <row r="13" spans="1:6">
      <c r="A13" s="36" t="s">
        <v>99</v>
      </c>
      <c r="B13" s="37" t="s">
        <v>100</v>
      </c>
      <c r="C13" s="36" t="s">
        <v>159</v>
      </c>
      <c r="D13" s="29">
        <f>'[4]ЧТЭЦ-2'!$N$24</f>
        <v>1704.481016</v>
      </c>
      <c r="E13" s="29">
        <f>'[11]0.1'!$I$15</f>
        <v>1607.2349999999999</v>
      </c>
      <c r="F13" s="29">
        <f>'[11]0.1'!$L$15</f>
        <v>1592.5290000000002</v>
      </c>
    </row>
    <row r="14" spans="1:6">
      <c r="A14" s="36" t="s">
        <v>101</v>
      </c>
      <c r="B14" s="37" t="s">
        <v>102</v>
      </c>
      <c r="C14" s="36" t="s">
        <v>103</v>
      </c>
      <c r="D14" s="29">
        <f>'[4]ЧТЭЦ-2'!$N$25</f>
        <v>2238.241</v>
      </c>
      <c r="E14" s="29">
        <f>'[11]0.1'!$I$16</f>
        <v>2360.5150000000003</v>
      </c>
      <c r="F14" s="29">
        <f>'[11]0.1'!$L$16</f>
        <v>2243.0119999999997</v>
      </c>
    </row>
    <row r="15" spans="1:6">
      <c r="A15" s="36" t="s">
        <v>104</v>
      </c>
      <c r="B15" s="37" t="s">
        <v>105</v>
      </c>
      <c r="C15" s="36" t="s">
        <v>103</v>
      </c>
      <c r="D15" s="29">
        <f>'[4]ЧТЭЦ-2'!$N$28</f>
        <v>2227.5120000000002</v>
      </c>
      <c r="E15" s="29">
        <f>'[11]0.1'!$I$17</f>
        <v>2350.3330000000005</v>
      </c>
      <c r="F15" s="29">
        <f>'[11]0.1'!$L$17</f>
        <v>2233.0879999999997</v>
      </c>
    </row>
    <row r="16" spans="1:6">
      <c r="A16" s="36" t="s">
        <v>106</v>
      </c>
      <c r="B16" s="37" t="s">
        <v>15</v>
      </c>
      <c r="C16" s="36" t="s">
        <v>107</v>
      </c>
      <c r="D16" s="40"/>
      <c r="E16" s="29">
        <f>'[11]0.1'!$I$43</f>
        <v>2180444.7926750807</v>
      </c>
      <c r="F16" s="29">
        <f>'[11]0.1'!$L$43</f>
        <v>2338282.4392752219</v>
      </c>
    </row>
    <row r="17" spans="1:8">
      <c r="A17" s="36" t="s">
        <v>108</v>
      </c>
      <c r="B17" s="38" t="s">
        <v>18</v>
      </c>
      <c r="C17" s="36" t="s">
        <v>107</v>
      </c>
      <c r="D17" s="40"/>
      <c r="E17" s="29">
        <f>'[11]0.1'!$G$43</f>
        <v>1212778.4874391535</v>
      </c>
      <c r="F17" s="29">
        <f>'[11]0.1'!$J$43</f>
        <v>1319072.8786561659</v>
      </c>
    </row>
    <row r="18" spans="1:8">
      <c r="A18" s="36" t="s">
        <v>109</v>
      </c>
      <c r="B18" s="38" t="s">
        <v>19</v>
      </c>
      <c r="C18" s="36" t="s">
        <v>107</v>
      </c>
      <c r="D18" s="40"/>
      <c r="E18" s="29">
        <f>'[11]0.1'!$H$43</f>
        <v>967666.30523592723</v>
      </c>
      <c r="F18" s="29">
        <f>'[11]0.1'!$K$43</f>
        <v>1019209.5606190561</v>
      </c>
    </row>
    <row r="19" spans="1:8" ht="25.5">
      <c r="A19" s="36" t="s">
        <v>110</v>
      </c>
      <c r="B19" s="38" t="s">
        <v>20</v>
      </c>
      <c r="C19" s="36" t="s">
        <v>107</v>
      </c>
      <c r="D19" s="41"/>
      <c r="E19" s="41"/>
      <c r="F19" s="41"/>
    </row>
    <row r="20" spans="1:8">
      <c r="A20" s="36" t="s">
        <v>111</v>
      </c>
      <c r="B20" s="37" t="s">
        <v>112</v>
      </c>
      <c r="C20" s="36" t="s">
        <v>107</v>
      </c>
      <c r="D20" s="29">
        <f>'[4]ЧТЭЦ-2'!$N$170</f>
        <v>2100447.7867599996</v>
      </c>
      <c r="E20" s="29">
        <f>'[11]0.1'!$I$31</f>
        <v>2356630.8915616665</v>
      </c>
      <c r="F20" s="29">
        <f>'[11]0.1'!$L$31</f>
        <v>2512085.4494651156</v>
      </c>
      <c r="G20" s="47"/>
      <c r="H20" s="47"/>
    </row>
    <row r="21" spans="1:8">
      <c r="A21" s="36" t="s">
        <v>113</v>
      </c>
      <c r="B21" s="38" t="s">
        <v>114</v>
      </c>
      <c r="C21" s="36" t="s">
        <v>107</v>
      </c>
      <c r="D21" s="29">
        <f>'[4]ЧТЭЦ-2'!$N$186</f>
        <v>1110423.5236510951</v>
      </c>
      <c r="E21" s="29">
        <f>'[11]0.1'!$I$32</f>
        <v>1202056.2673687548</v>
      </c>
      <c r="F21" s="29">
        <f>'[11]0.1'!$L$32</f>
        <v>1307864.4393434029</v>
      </c>
      <c r="G21" s="47"/>
      <c r="H21" s="47"/>
    </row>
    <row r="22" spans="1:8" ht="25.5">
      <c r="A22" s="36"/>
      <c r="B22" s="38" t="s">
        <v>115</v>
      </c>
      <c r="C22" s="36" t="s">
        <v>40</v>
      </c>
      <c r="D22" s="29">
        <f>'[4]ЧТЭЦ-2'!$N$30</f>
        <v>271.41424612379615</v>
      </c>
      <c r="E22" s="29">
        <f>'[11]4'!$L$24</f>
        <v>260.10000000000002</v>
      </c>
      <c r="F22" s="29">
        <f>'[11]4'!$M$24</f>
        <v>260.10000000000002</v>
      </c>
      <c r="G22" s="47"/>
      <c r="H22" s="47"/>
    </row>
    <row r="23" spans="1:8">
      <c r="A23" s="36" t="s">
        <v>116</v>
      </c>
      <c r="B23" s="38" t="s">
        <v>117</v>
      </c>
      <c r="C23" s="36" t="s">
        <v>107</v>
      </c>
      <c r="D23" s="29">
        <f>'[4]ЧТЭЦ-2'!$N$170-'[4]ЧТЭЦ-2'!$N$186</f>
        <v>990024.26310890447</v>
      </c>
      <c r="E23" s="29">
        <f>'[11]0.1'!$I$33</f>
        <v>1154574.6241929117</v>
      </c>
      <c r="F23" s="29">
        <f>'[11]0.1'!$L$33</f>
        <v>1204221.0101217127</v>
      </c>
    </row>
    <row r="24" spans="1:8">
      <c r="A24" s="36"/>
      <c r="B24" s="38" t="s">
        <v>118</v>
      </c>
      <c r="C24" s="36" t="s">
        <v>119</v>
      </c>
      <c r="D24" s="29">
        <f>'[4]ЧТЭЦ-2'!$N$35</f>
        <v>170.35341591913718</v>
      </c>
      <c r="E24" s="29">
        <f>'[11]4'!$L$28</f>
        <v>171.6</v>
      </c>
      <c r="F24" s="29">
        <f>'[11]4'!$M$28</f>
        <v>171.6</v>
      </c>
    </row>
    <row r="25" spans="1:8" ht="25.5">
      <c r="A25" s="36"/>
      <c r="B25" s="9" t="s">
        <v>120</v>
      </c>
      <c r="C25" s="36" t="s">
        <v>36</v>
      </c>
      <c r="D25" s="50" t="s">
        <v>67</v>
      </c>
      <c r="E25" s="50" t="s">
        <v>66</v>
      </c>
      <c r="F25" s="50"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0" t="s">
        <v>128</v>
      </c>
      <c r="D29" s="41"/>
      <c r="E29" s="41"/>
      <c r="F29" s="41"/>
    </row>
    <row r="30" spans="1:8" ht="25.5">
      <c r="A30" s="36" t="s">
        <v>129</v>
      </c>
      <c r="B30" s="38" t="s">
        <v>130</v>
      </c>
      <c r="C30" s="36" t="s">
        <v>36</v>
      </c>
      <c r="D30" s="41"/>
      <c r="E30" s="41"/>
      <c r="F30" s="41"/>
    </row>
    <row r="31" spans="1:8">
      <c r="A31" s="36" t="s">
        <v>131</v>
      </c>
      <c r="B31" s="9" t="s">
        <v>132</v>
      </c>
      <c r="C31" s="36" t="s">
        <v>107</v>
      </c>
      <c r="D31" s="29">
        <f>'[5]ЧТЭЦ-2'!$C$7-'[5]ЧТЭЦ-2'!$O$7-'[5]ЧТЭЦ-2'!$W$7-'[5]ЧТЭЦ-2'!$AI$7</f>
        <v>3742476.0092999996</v>
      </c>
      <c r="E31" s="41"/>
      <c r="F31" s="41"/>
    </row>
    <row r="32" spans="1:8">
      <c r="A32" s="36" t="s">
        <v>133</v>
      </c>
      <c r="B32" s="38" t="s">
        <v>22</v>
      </c>
      <c r="C32" s="36" t="s">
        <v>107</v>
      </c>
      <c r="D32" s="29">
        <f>'[5]ЧТЭЦ-2'!$K$7</f>
        <v>1426830.6300000001</v>
      </c>
      <c r="E32" s="41"/>
      <c r="F32" s="41"/>
    </row>
    <row r="33" spans="1:6">
      <c r="A33" s="36" t="s">
        <v>134</v>
      </c>
      <c r="B33" s="38" t="s">
        <v>23</v>
      </c>
      <c r="C33" s="36" t="s">
        <v>107</v>
      </c>
      <c r="D33" s="29">
        <f>'[5]ЧТЭЦ-2'!$S$7</f>
        <v>788195.59712000005</v>
      </c>
      <c r="E33" s="41"/>
      <c r="F33" s="41"/>
    </row>
    <row r="34" spans="1:6" ht="25.5">
      <c r="A34" s="36" t="s">
        <v>135</v>
      </c>
      <c r="B34" s="38" t="s">
        <v>24</v>
      </c>
      <c r="C34" s="36" t="s">
        <v>107</v>
      </c>
      <c r="D34" s="29">
        <f>'[5]ЧТЭЦ-2'!$AA$7-'[5]ЧТЭЦ-2'!$AI$7</f>
        <v>1488095.6685900001</v>
      </c>
      <c r="E34" s="41"/>
      <c r="F34" s="41"/>
    </row>
    <row r="35" spans="1:6">
      <c r="A35" s="36" t="s">
        <v>186</v>
      </c>
      <c r="B35" s="38" t="s">
        <v>187</v>
      </c>
      <c r="C35" s="36" t="s">
        <v>107</v>
      </c>
      <c r="D35" s="29">
        <f>'[5]ЧТЭЦ-2'!$AU$7+'[5]ЧТЭЦ-2'!$AY$7+'[5]ЧТЭЦ-2'!$BC$7</f>
        <v>39354.113589999994</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D31" sqref="D31"/>
      <selection pane="topRight" activeCell="D31" sqref="D31"/>
      <selection pane="bottomLeft" activeCell="D31" sqref="D31"/>
      <selection pane="bottomRight" activeCell="H13" sqref="H13:I13"/>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Титульный!$C$13</f>
        <v>Челябинская ТЭЦ-2</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48"/>
    </row>
    <row r="8" spans="1:11" s="3" customFormat="1">
      <c r="A8" s="93"/>
      <c r="B8" s="93"/>
      <c r="C8" s="93"/>
      <c r="D8" s="42">
        <f>Титульный!$B$5-2</f>
        <v>2015</v>
      </c>
      <c r="E8" s="43" t="s">
        <v>74</v>
      </c>
      <c r="F8" s="42">
        <f>Титульный!$B$5-1</f>
        <v>2016</v>
      </c>
      <c r="G8" s="43" t="s">
        <v>74</v>
      </c>
      <c r="H8" s="42">
        <f>Титульный!$B$5</f>
        <v>2017</v>
      </c>
      <c r="I8" s="43" t="s">
        <v>74</v>
      </c>
      <c r="K8" s="48"/>
    </row>
    <row r="9" spans="1:11" s="3" customFormat="1">
      <c r="A9" s="93"/>
      <c r="B9" s="93"/>
      <c r="C9" s="93"/>
      <c r="D9" s="51" t="s">
        <v>26</v>
      </c>
      <c r="E9" s="51" t="s">
        <v>27</v>
      </c>
      <c r="F9" s="51" t="s">
        <v>26</v>
      </c>
      <c r="G9" s="51" t="s">
        <v>27</v>
      </c>
      <c r="H9" s="51" t="s">
        <v>26</v>
      </c>
      <c r="I9" s="51" t="s">
        <v>27</v>
      </c>
    </row>
    <row r="10" spans="1:11" ht="12.75" customHeight="1">
      <c r="A10" s="89" t="s">
        <v>177</v>
      </c>
      <c r="B10" s="90"/>
      <c r="C10" s="90"/>
      <c r="D10" s="90"/>
      <c r="E10" s="90"/>
      <c r="F10" s="90"/>
      <c r="G10" s="90"/>
      <c r="H10" s="90"/>
      <c r="I10" s="91"/>
    </row>
    <row r="11" spans="1:11" ht="12.75" customHeight="1">
      <c r="A11" s="50" t="s">
        <v>161</v>
      </c>
      <c r="B11" s="37" t="s">
        <v>162</v>
      </c>
      <c r="C11" s="36" t="s">
        <v>175</v>
      </c>
      <c r="D11" s="29">
        <f>'[6]Тарифы ЭЭ и ГМ'!P14</f>
        <v>804.4</v>
      </c>
      <c r="E11" s="29">
        <f>'[6]Тарифы ЭЭ и ГМ'!Q14</f>
        <v>804.4</v>
      </c>
      <c r="F11" s="29">
        <f>'[6]Тарифы ЭЭ и ГМ'!T14</f>
        <v>754.57</v>
      </c>
      <c r="G11" s="29">
        <f>'[6]Тарифы ЭЭ и ГМ'!U14</f>
        <v>754.57</v>
      </c>
      <c r="H11" s="87">
        <f>'[11]0.1'!$L$20</f>
        <v>828.28813708018242</v>
      </c>
      <c r="I11" s="92"/>
    </row>
    <row r="12" spans="1:11" ht="12.75" customHeight="1">
      <c r="A12" s="50"/>
      <c r="B12" s="45" t="s">
        <v>178</v>
      </c>
      <c r="C12" s="36" t="s">
        <v>175</v>
      </c>
      <c r="D12" s="29">
        <f>('[4]ЧТЭЦ-2'!$V$186+'[4]ЧТЭЦ-2'!$AD$186+'[4]ЧТЭЦ-2'!$AL$186+'[4]ЧТЭЦ-2'!$AX$186+'[4]ЧТЭЦ-2'!$BF$186+'[4]ЧТЭЦ-2'!$BN$186)/('[4]ЧТЭЦ-2'!$V$24+'[4]ЧТЭЦ-2'!$AD$24+'[4]ЧТЭЦ-2'!$AL$24+'[4]ЧТЭЦ-2'!$AX$24+'[4]ЧТЭЦ-2'!$BF$24+'[4]ЧТЭЦ-2'!$BN$24)</f>
        <v>667.94104510653358</v>
      </c>
      <c r="E12" s="29">
        <f>('[4]ЧТЭЦ-2'!$BZ$186+'[4]ЧТЭЦ-2'!$CH$186+'[4]ЧТЭЦ-2'!$CP$186+'[4]ЧТЭЦ-2'!$DB$186+'[4]ЧТЭЦ-2'!$DJ$186+'[4]ЧТЭЦ-2'!$DR$186)/('[4]ЧТЭЦ-2'!$BZ$24+'[4]ЧТЭЦ-2'!$CH$24+'[4]ЧТЭЦ-2'!$CP$24+'[4]ЧТЭЦ-2'!$DB$24+'[4]ЧТЭЦ-2'!$DJ$24+'[4]ЧТЭЦ-2'!$DR$24)</f>
        <v>631.92085806907949</v>
      </c>
      <c r="F12" s="29">
        <f>G12</f>
        <v>747.90324213245412</v>
      </c>
      <c r="G12" s="29">
        <f>'[11]2.1'!$G$181</f>
        <v>747.90324213245412</v>
      </c>
      <c r="H12" s="87">
        <f>'[11]2'!$G$181</f>
        <v>821.24999880278642</v>
      </c>
      <c r="I12" s="92"/>
    </row>
    <row r="13" spans="1:11" ht="12.75" customHeight="1">
      <c r="A13" s="50" t="s">
        <v>163</v>
      </c>
      <c r="B13" s="37" t="s">
        <v>164</v>
      </c>
      <c r="C13" s="36" t="s">
        <v>165</v>
      </c>
      <c r="D13" s="29">
        <f>'[6]Тарифы ЭЭ и ГМ'!P33</f>
        <v>254212.42</v>
      </c>
      <c r="E13" s="29">
        <f>'[6]Тарифы ЭЭ и ГМ'!Q33</f>
        <v>254952.53</v>
      </c>
      <c r="F13" s="29">
        <f>'[6]Тарифы ЭЭ и ГМ'!T33</f>
        <v>254952.53</v>
      </c>
      <c r="G13" s="29">
        <f>'[6]Тарифы ЭЭ и ГМ'!U33</f>
        <v>273865.03999999998</v>
      </c>
      <c r="H13" s="87">
        <f>'[11]0.1'!$L$21</f>
        <v>288985.40541831328</v>
      </c>
      <c r="I13" s="92"/>
    </row>
    <row r="14" spans="1:11" ht="27.75" customHeight="1">
      <c r="A14" s="50" t="s">
        <v>166</v>
      </c>
      <c r="B14" s="37" t="s">
        <v>181</v>
      </c>
      <c r="C14" s="36" t="s">
        <v>51</v>
      </c>
      <c r="D14" s="87">
        <f>[7]Индексация_ЧО!$O$78</f>
        <v>592.1917828486728</v>
      </c>
      <c r="E14" s="92"/>
      <c r="F14" s="87">
        <f>[7]Индексация_ЧО!$S$78</f>
        <v>633.03021754515873</v>
      </c>
      <c r="G14" s="92"/>
      <c r="H14" s="87">
        <f>'[8]6.1. ЧО'!$I$79</f>
        <v>723.60272328271651</v>
      </c>
      <c r="I14" s="92"/>
    </row>
    <row r="15" spans="1:11" ht="26.25" customHeight="1">
      <c r="A15" s="50" t="s">
        <v>167</v>
      </c>
      <c r="B15" s="46" t="s">
        <v>52</v>
      </c>
      <c r="C15" s="36" t="s">
        <v>51</v>
      </c>
      <c r="D15" s="29">
        <f>'[6]Тарифы ТЭ и ТН'!$N$7</f>
        <v>568.66</v>
      </c>
      <c r="E15" s="29">
        <f>'[6]Тарифы ТЭ и ТН'!$O$7</f>
        <v>622.67999999999995</v>
      </c>
      <c r="F15" s="29">
        <f>'[6]Тарифы ТЭ и ТН'!$Q$7</f>
        <v>622.67999999999995</v>
      </c>
      <c r="G15" s="29">
        <f>'[6]Тарифы ТЭ и ТН'!$R$7</f>
        <v>646.07000000000005</v>
      </c>
      <c r="H15" s="87">
        <f>'[8]6.1. ЧО'!$I$80</f>
        <v>723.21145782579833</v>
      </c>
      <c r="I15" s="88"/>
    </row>
    <row r="16" spans="1:11" ht="12.75" customHeight="1">
      <c r="A16" s="50" t="s">
        <v>168</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29">
        <f>'[6]Тарифы ТЭ и ТН'!N14</f>
        <v>628.19000000000005</v>
      </c>
      <c r="E19" s="29">
        <f>'[6]Тарифы ТЭ и ТН'!O14</f>
        <v>687.87</v>
      </c>
      <c r="F19" s="29">
        <f>'[6]Тарифы ТЭ и ТН'!Q14</f>
        <v>687.87</v>
      </c>
      <c r="G19" s="29">
        <f>'[6]Тарифы ТЭ и ТН'!R14</f>
        <v>713.71</v>
      </c>
      <c r="H19" s="87">
        <f>'[8]6.1. ЧО'!$I$83</f>
        <v>809.10894703249608</v>
      </c>
      <c r="I19" s="88"/>
    </row>
    <row r="20" spans="1:9" ht="12.75" customHeight="1">
      <c r="A20" s="50"/>
      <c r="B20" s="38" t="s">
        <v>57</v>
      </c>
      <c r="C20" s="36" t="s">
        <v>51</v>
      </c>
      <c r="D20" s="44"/>
      <c r="E20" s="44"/>
      <c r="F20" s="44"/>
      <c r="G20" s="44"/>
      <c r="H20" s="44"/>
      <c r="I20" s="44"/>
    </row>
    <row r="21" spans="1:9" ht="12.75" customHeight="1">
      <c r="A21" s="50" t="s">
        <v>169</v>
      </c>
      <c r="B21" s="46" t="s">
        <v>58</v>
      </c>
      <c r="C21" s="36" t="s">
        <v>51</v>
      </c>
      <c r="D21" s="44"/>
      <c r="E21" s="44"/>
      <c r="F21" s="44"/>
      <c r="G21" s="44"/>
      <c r="H21" s="44"/>
      <c r="I21" s="44"/>
    </row>
    <row r="22" spans="1:9" ht="12.75" customHeight="1">
      <c r="A22" s="50" t="s">
        <v>170</v>
      </c>
      <c r="B22" s="37" t="s">
        <v>59</v>
      </c>
      <c r="C22" s="36" t="s">
        <v>36</v>
      </c>
      <c r="D22" s="44"/>
      <c r="E22" s="44"/>
      <c r="F22" s="44"/>
      <c r="G22" s="44"/>
      <c r="H22" s="44"/>
      <c r="I22" s="44"/>
    </row>
    <row r="23" spans="1:9" ht="25.5" customHeight="1">
      <c r="A23" s="50" t="s">
        <v>171</v>
      </c>
      <c r="B23" s="38" t="s">
        <v>60</v>
      </c>
      <c r="C23" s="50" t="s">
        <v>61</v>
      </c>
      <c r="D23" s="44"/>
      <c r="E23" s="44"/>
      <c r="F23" s="44"/>
      <c r="G23" s="44"/>
      <c r="H23" s="44"/>
      <c r="I23" s="44"/>
    </row>
    <row r="24" spans="1:9" ht="12.75" customHeight="1">
      <c r="A24" s="50" t="s">
        <v>172</v>
      </c>
      <c r="B24" s="46" t="s">
        <v>62</v>
      </c>
      <c r="C24" s="36" t="s">
        <v>51</v>
      </c>
      <c r="D24" s="44"/>
      <c r="E24" s="44"/>
      <c r="F24" s="44"/>
      <c r="G24" s="44"/>
      <c r="H24" s="44"/>
      <c r="I24" s="44"/>
    </row>
    <row r="25" spans="1:9" ht="12.75" customHeight="1">
      <c r="A25" s="50" t="s">
        <v>173</v>
      </c>
      <c r="B25" s="37" t="s">
        <v>63</v>
      </c>
      <c r="C25" s="36" t="s">
        <v>176</v>
      </c>
      <c r="D25" s="44"/>
      <c r="E25" s="44"/>
      <c r="F25" s="44"/>
      <c r="G25" s="44"/>
      <c r="H25" s="44"/>
      <c r="I25" s="44"/>
    </row>
    <row r="26" spans="1:9" ht="15" customHeight="1">
      <c r="A26" s="50"/>
      <c r="B26" s="38" t="s">
        <v>64</v>
      </c>
      <c r="C26" s="36" t="s">
        <v>176</v>
      </c>
      <c r="D26" s="29">
        <f>'[6]Тарифы ТЭ и ТН'!N24</f>
        <v>25.19</v>
      </c>
      <c r="E26" s="29">
        <f>'[6]Тарифы ТЭ и ТН'!O24</f>
        <v>29</v>
      </c>
      <c r="F26" s="29">
        <f>'[6]Тарифы ТЭ и ТН'!Q24</f>
        <v>28.16</v>
      </c>
      <c r="G26" s="29">
        <f>'[6]Тарифы ТЭ и ТН'!R24</f>
        <v>28.16</v>
      </c>
      <c r="H26" s="87">
        <f>[8]ТН_ЧО!$E$40</f>
        <v>37.055523346219893</v>
      </c>
      <c r="I26" s="88"/>
    </row>
    <row r="27" spans="1:9">
      <c r="A27" s="50"/>
      <c r="B27" s="38" t="s">
        <v>65</v>
      </c>
      <c r="C27" s="36" t="s">
        <v>176</v>
      </c>
      <c r="D27" s="29">
        <f>'[6]Тарифы ТЭ и ТН'!N35</f>
        <v>60.46</v>
      </c>
      <c r="E27" s="29">
        <f>'[6]Тарифы ТЭ и ТН'!O35</f>
        <v>67.040000000000006</v>
      </c>
      <c r="F27" s="29">
        <f>'[6]Тарифы ТЭ и ТН'!Q35</f>
        <v>55.73</v>
      </c>
      <c r="G27" s="29">
        <f>'[6]Тарифы ТЭ и ТН'!R35</f>
        <v>55.73</v>
      </c>
      <c r="H27" s="87">
        <f>[8]ТН_ЧО!$E$32</f>
        <v>60.144763384927501</v>
      </c>
      <c r="I27" s="88"/>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t="s">
        <v>189</v>
      </c>
      <c r="B32" s="84"/>
      <c r="C32" s="84"/>
      <c r="D32" s="84"/>
      <c r="E32" s="84"/>
      <c r="F32" s="84"/>
      <c r="G32" s="84"/>
      <c r="H32" s="84"/>
      <c r="I32" s="84"/>
    </row>
  </sheetData>
  <mergeCells count="23">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A32:I32"/>
    <mergeCell ref="H19:I19"/>
    <mergeCell ref="H15:I15"/>
    <mergeCell ref="H26:I26"/>
    <mergeCell ref="H27:I27"/>
    <mergeCell ref="A29:I29"/>
    <mergeCell ref="A30:I30"/>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Титульный!$C$14</f>
        <v>Челябинская ТЭЦ-3 без ДПМ/НВ</v>
      </c>
      <c r="B5" s="85"/>
      <c r="C5" s="85"/>
      <c r="D5" s="85"/>
      <c r="E5" s="85"/>
      <c r="F5" s="85"/>
    </row>
    <row r="6" spans="1:6">
      <c r="A6" s="49"/>
      <c r="B6" s="49"/>
      <c r="C6" s="49"/>
      <c r="D6" s="49"/>
      <c r="E6" s="49"/>
      <c r="F6" s="49"/>
    </row>
    <row r="7" spans="1:6" s="8" customFormat="1" ht="38.25">
      <c r="A7" s="86" t="s">
        <v>2</v>
      </c>
      <c r="B7" s="86" t="s">
        <v>13</v>
      </c>
      <c r="C7" s="86" t="s">
        <v>14</v>
      </c>
      <c r="D7" s="50" t="s">
        <v>156</v>
      </c>
      <c r="E7" s="50" t="s">
        <v>157</v>
      </c>
      <c r="F7" s="50" t="s">
        <v>158</v>
      </c>
    </row>
    <row r="8" spans="1:6" s="8" customFormat="1">
      <c r="A8" s="86"/>
      <c r="B8" s="86"/>
      <c r="C8" s="86"/>
      <c r="D8" s="50">
        <f>Титульный!$B$5-2</f>
        <v>2015</v>
      </c>
      <c r="E8" s="50">
        <f>Титульный!$B$5-1</f>
        <v>2016</v>
      </c>
      <c r="F8" s="50">
        <f>Титульный!$B$5</f>
        <v>2017</v>
      </c>
    </row>
    <row r="9" spans="1:6" s="8" customFormat="1">
      <c r="A9" s="86"/>
      <c r="B9" s="86"/>
      <c r="C9" s="86"/>
      <c r="D9" s="50" t="s">
        <v>74</v>
      </c>
      <c r="E9" s="50" t="s">
        <v>74</v>
      </c>
      <c r="F9" s="50" t="s">
        <v>74</v>
      </c>
    </row>
    <row r="10" spans="1:6">
      <c r="A10" s="36" t="s">
        <v>95</v>
      </c>
      <c r="B10" s="37" t="s">
        <v>37</v>
      </c>
      <c r="C10" s="36" t="s">
        <v>39</v>
      </c>
      <c r="D10" s="29">
        <f>[12]Год!$H$11</f>
        <v>360</v>
      </c>
      <c r="E10" s="29">
        <f>'[13]0.1'!$I$11</f>
        <v>360</v>
      </c>
      <c r="F10" s="29">
        <f>'[13]0.1'!$L$11</f>
        <v>360</v>
      </c>
    </row>
    <row r="11" spans="1:6" ht="38.25">
      <c r="A11" s="36" t="s">
        <v>96</v>
      </c>
      <c r="B11" s="37" t="s">
        <v>38</v>
      </c>
      <c r="C11" s="36" t="s">
        <v>39</v>
      </c>
      <c r="D11" s="29">
        <f>[12]Год!$H$12-[12]Год!$H$14</f>
        <v>334.15726483401602</v>
      </c>
      <c r="E11" s="29">
        <f>'[13]0.1'!$I$12</f>
        <v>332.23750000000001</v>
      </c>
      <c r="F11" s="29">
        <f>'[13]0.1'!$L$12</f>
        <v>332.53757387672812</v>
      </c>
    </row>
    <row r="12" spans="1:6">
      <c r="A12" s="36" t="s">
        <v>97</v>
      </c>
      <c r="B12" s="37" t="s">
        <v>98</v>
      </c>
      <c r="C12" s="36" t="s">
        <v>159</v>
      </c>
      <c r="D12" s="29">
        <f>'[4]ЧТЭЦ-3 действ'!$N$9</f>
        <v>2505.6220000000003</v>
      </c>
      <c r="E12" s="29">
        <f>'[13]0.1'!$I$13</f>
        <v>1807.2320000000002</v>
      </c>
      <c r="F12" s="29">
        <f>'[13]0.1'!$L$13</f>
        <v>1807.232</v>
      </c>
    </row>
    <row r="13" spans="1:6">
      <c r="A13" s="36" t="s">
        <v>99</v>
      </c>
      <c r="B13" s="37" t="s">
        <v>100</v>
      </c>
      <c r="C13" s="36" t="s">
        <v>159</v>
      </c>
      <c r="D13" s="29">
        <f>'[4]ЧТЭЦ-3 действ'!$N$24</f>
        <v>2279.4620009999999</v>
      </c>
      <c r="E13" s="29">
        <f>'[13]0.1'!$I$15</f>
        <v>1602.7412495900003</v>
      </c>
      <c r="F13" s="29">
        <f>'[13]0.1'!$L$15</f>
        <v>1566.8687199999999</v>
      </c>
    </row>
    <row r="14" spans="1:6">
      <c r="A14" s="36" t="s">
        <v>101</v>
      </c>
      <c r="B14" s="37" t="s">
        <v>102</v>
      </c>
      <c r="C14" s="36" t="s">
        <v>103</v>
      </c>
      <c r="D14" s="29">
        <f>'[4]ЧТЭЦ-3 действ'!$N$25</f>
        <v>2158.8620000000001</v>
      </c>
      <c r="E14" s="29">
        <f>'[13]0.1'!$I$16</f>
        <v>2602.6566780899998</v>
      </c>
      <c r="F14" s="29">
        <f>'[13]0.1'!$L$16</f>
        <v>2609.6356999999998</v>
      </c>
    </row>
    <row r="15" spans="1:6">
      <c r="A15" s="36" t="s">
        <v>104</v>
      </c>
      <c r="B15" s="37" t="s">
        <v>105</v>
      </c>
      <c r="C15" s="36" t="s">
        <v>103</v>
      </c>
      <c r="D15" s="29">
        <f>'[4]ЧТЭЦ-3 действ'!$N$28</f>
        <v>2140.91</v>
      </c>
      <c r="E15" s="29">
        <f>'[13]0.1'!$I$17</f>
        <v>2576.3186780999999</v>
      </c>
      <c r="F15" s="29">
        <f>'[13]0.1'!$L$17</f>
        <v>2588.8456999999999</v>
      </c>
    </row>
    <row r="16" spans="1:6">
      <c r="A16" s="36" t="s">
        <v>106</v>
      </c>
      <c r="B16" s="37" t="s">
        <v>15</v>
      </c>
      <c r="C16" s="36" t="s">
        <v>107</v>
      </c>
      <c r="D16" s="40"/>
      <c r="E16" s="29">
        <f>'[13]0.1'!$I$43</f>
        <v>1895904.711726998</v>
      </c>
      <c r="F16" s="29">
        <f>'[13]0.1'!$L$43</f>
        <v>2020182.3310399977</v>
      </c>
    </row>
    <row r="17" spans="1:8">
      <c r="A17" s="36" t="s">
        <v>108</v>
      </c>
      <c r="B17" s="38" t="s">
        <v>18</v>
      </c>
      <c r="C17" s="36" t="s">
        <v>107</v>
      </c>
      <c r="D17" s="40"/>
      <c r="E17" s="29">
        <f>'[13]0.1'!$G$43</f>
        <v>1061891.3539879373</v>
      </c>
      <c r="F17" s="29">
        <f>'[13]0.1'!$J$43</f>
        <v>1139272.7400809971</v>
      </c>
    </row>
    <row r="18" spans="1:8">
      <c r="A18" s="36" t="s">
        <v>109</v>
      </c>
      <c r="B18" s="38" t="s">
        <v>19</v>
      </c>
      <c r="C18" s="36" t="s">
        <v>107</v>
      </c>
      <c r="D18" s="40"/>
      <c r="E18" s="29">
        <f>'[13]0.1'!$H$43</f>
        <v>834013.35773906054</v>
      </c>
      <c r="F18" s="29">
        <f>'[13]0.1'!$K$43</f>
        <v>880909.59095900052</v>
      </c>
    </row>
    <row r="19" spans="1:8" ht="25.5">
      <c r="A19" s="36" t="s">
        <v>110</v>
      </c>
      <c r="B19" s="38" t="s">
        <v>20</v>
      </c>
      <c r="C19" s="36" t="s">
        <v>107</v>
      </c>
      <c r="D19" s="41"/>
      <c r="E19" s="41"/>
      <c r="F19" s="41"/>
    </row>
    <row r="20" spans="1:8">
      <c r="A20" s="36" t="s">
        <v>111</v>
      </c>
      <c r="B20" s="37" t="s">
        <v>112</v>
      </c>
      <c r="C20" s="36" t="s">
        <v>107</v>
      </c>
      <c r="D20" s="29">
        <f>'[4]ЧТЭЦ-3 действ'!$N$170</f>
        <v>2839884.7118599997</v>
      </c>
      <c r="E20" s="29">
        <f>'[13]0.1'!$I$31</f>
        <v>2301959.1210187376</v>
      </c>
      <c r="F20" s="29">
        <f>'[13]0.1'!$L$31</f>
        <v>2503440.5979180001</v>
      </c>
      <c r="G20" s="47"/>
      <c r="H20" s="47"/>
    </row>
    <row r="21" spans="1:8">
      <c r="A21" s="36" t="s">
        <v>113</v>
      </c>
      <c r="B21" s="38" t="s">
        <v>114</v>
      </c>
      <c r="C21" s="36" t="s">
        <v>107</v>
      </c>
      <c r="D21" s="29">
        <f>'[4]ЧТЭЦ-3 действ'!$N$186</f>
        <v>1703907.0251885932</v>
      </c>
      <c r="E21" s="29">
        <f>'[13]0.1'!$I$32</f>
        <v>1051199.112720164</v>
      </c>
      <c r="F21" s="29">
        <f>'[13]0.1'!$L$32</f>
        <v>1128244.9013671107</v>
      </c>
      <c r="G21" s="47"/>
      <c r="H21" s="47"/>
    </row>
    <row r="22" spans="1:8" ht="25.5">
      <c r="A22" s="36"/>
      <c r="B22" s="38" t="s">
        <v>115</v>
      </c>
      <c r="C22" s="36" t="s">
        <v>40</v>
      </c>
      <c r="D22" s="29">
        <f>'[4]ЧТЭЦ-3 действ'!$N$30</f>
        <v>236.49479755454587</v>
      </c>
      <c r="E22" s="29">
        <f>'[13]4'!$L$24</f>
        <v>224.49249222165344</v>
      </c>
      <c r="F22" s="29">
        <f>'[13]4'!$M$24</f>
        <v>224.6</v>
      </c>
      <c r="G22" s="47"/>
      <c r="H22" s="47"/>
    </row>
    <row r="23" spans="1:8">
      <c r="A23" s="36" t="s">
        <v>116</v>
      </c>
      <c r="B23" s="38" t="s">
        <v>117</v>
      </c>
      <c r="C23" s="36" t="s">
        <v>107</v>
      </c>
      <c r="D23" s="29">
        <f>'[4]ЧТЭЦ-3 действ'!$N$170-'[4]ЧТЭЦ-3 действ'!$N$186</f>
        <v>1135977.6866714065</v>
      </c>
      <c r="E23" s="29">
        <f>'[13]0.1'!$I$33</f>
        <v>1250760.0082985735</v>
      </c>
      <c r="F23" s="29">
        <f>'[13]0.1'!$L$33</f>
        <v>1375195.6965508894</v>
      </c>
    </row>
    <row r="24" spans="1:8">
      <c r="A24" s="36"/>
      <c r="B24" s="38" t="s">
        <v>118</v>
      </c>
      <c r="C24" s="36" t="s">
        <v>119</v>
      </c>
      <c r="D24" s="29">
        <f>'[4]ЧТЭЦ-3 действ'!$N$35</f>
        <v>165.84570945235933</v>
      </c>
      <c r="E24" s="29">
        <f>'[13]4'!$L$28</f>
        <v>165.5</v>
      </c>
      <c r="F24" s="29">
        <f>'[13]4'!$M$28</f>
        <v>165.5</v>
      </c>
    </row>
    <row r="25" spans="1:8" ht="25.5">
      <c r="A25" s="36"/>
      <c r="B25" s="9" t="s">
        <v>120</v>
      </c>
      <c r="C25" s="36" t="s">
        <v>36</v>
      </c>
      <c r="D25" s="50" t="s">
        <v>67</v>
      </c>
      <c r="E25" s="50" t="s">
        <v>66</v>
      </c>
      <c r="F25" s="50"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0" t="s">
        <v>128</v>
      </c>
      <c r="D29" s="41"/>
      <c r="E29" s="41"/>
      <c r="F29" s="41"/>
    </row>
    <row r="30" spans="1:8" ht="25.5">
      <c r="A30" s="36" t="s">
        <v>129</v>
      </c>
      <c r="B30" s="38" t="s">
        <v>130</v>
      </c>
      <c r="C30" s="36" t="s">
        <v>36</v>
      </c>
      <c r="D30" s="41"/>
      <c r="E30" s="41"/>
      <c r="F30" s="41"/>
    </row>
    <row r="31" spans="1:8">
      <c r="A31" s="36" t="s">
        <v>131</v>
      </c>
      <c r="B31" s="9" t="s">
        <v>132</v>
      </c>
      <c r="C31" s="36" t="s">
        <v>107</v>
      </c>
      <c r="D31" s="29">
        <f>'[5]ЧТЭЦ-3'!$C$7-'[5]ЧТЭЦ-3'!$O$7-'[5]ЧТЭЦ-3'!$W$7-'[5]ЧТЭЦ-3'!$AI$7</f>
        <v>4151420.8152799993</v>
      </c>
      <c r="E31" s="41"/>
      <c r="F31" s="41"/>
    </row>
    <row r="32" spans="1:8">
      <c r="A32" s="36" t="s">
        <v>133</v>
      </c>
      <c r="B32" s="38" t="s">
        <v>22</v>
      </c>
      <c r="C32" s="36" t="s">
        <v>107</v>
      </c>
      <c r="D32" s="29">
        <f>'[5]ЧТЭЦ-3'!$K$7</f>
        <v>2042983.15</v>
      </c>
      <c r="E32" s="41"/>
      <c r="F32" s="41"/>
    </row>
    <row r="33" spans="1:6">
      <c r="A33" s="36" t="s">
        <v>134</v>
      </c>
      <c r="B33" s="38" t="s">
        <v>23</v>
      </c>
      <c r="C33" s="36" t="s">
        <v>107</v>
      </c>
      <c r="D33" s="29">
        <f>'[5]ЧТЭЦ-3'!$S$7</f>
        <v>558248.16842999996</v>
      </c>
      <c r="E33" s="41"/>
      <c r="F33" s="41"/>
    </row>
    <row r="34" spans="1:6" ht="25.5">
      <c r="A34" s="36" t="s">
        <v>135</v>
      </c>
      <c r="B34" s="38" t="s">
        <v>24</v>
      </c>
      <c r="C34" s="36" t="s">
        <v>107</v>
      </c>
      <c r="D34" s="29">
        <f>'[5]ЧТЭЦ-3'!$AA$7-'[5]ЧТЭЦ-3'!$AI$7</f>
        <v>1501278.6327899995</v>
      </c>
      <c r="E34" s="41"/>
      <c r="F34" s="41"/>
    </row>
    <row r="35" spans="1:6">
      <c r="A35" s="36" t="s">
        <v>186</v>
      </c>
      <c r="B35" s="38" t="s">
        <v>187</v>
      </c>
      <c r="C35" s="36" t="s">
        <v>107</v>
      </c>
      <c r="D35" s="29">
        <f>'[5]ЧТЭЦ-3'!$AU$7+'[5]ЧТЭЦ-3'!$AY$7+'[5]ЧТЭЦ-3'!$BC$7</f>
        <v>48910.864059999978</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2" sqref="A32:I32"/>
      <selection pane="topRight" activeCell="A32" sqref="A32:I32"/>
      <selection pane="bottomLeft" activeCell="A32" sqref="A32:I32"/>
      <selection pane="bottomRight" activeCell="H11" sqref="H11:I11"/>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Титульный!$C$14</f>
        <v>Челябинская ТЭЦ-3 без ДПМ/НВ</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48"/>
    </row>
    <row r="8" spans="1:11" s="3" customFormat="1">
      <c r="A8" s="93"/>
      <c r="B8" s="93"/>
      <c r="C8" s="93"/>
      <c r="D8" s="42">
        <f>Титульный!$B$5-2</f>
        <v>2015</v>
      </c>
      <c r="E8" s="43" t="s">
        <v>74</v>
      </c>
      <c r="F8" s="42">
        <f>Титульный!$B$5-1</f>
        <v>2016</v>
      </c>
      <c r="G8" s="43" t="s">
        <v>74</v>
      </c>
      <c r="H8" s="42">
        <f>Титульный!$B$5</f>
        <v>2017</v>
      </c>
      <c r="I8" s="43" t="s">
        <v>74</v>
      </c>
      <c r="K8" s="48"/>
    </row>
    <row r="9" spans="1:11" s="3" customFormat="1">
      <c r="A9" s="93"/>
      <c r="B9" s="93"/>
      <c r="C9" s="93"/>
      <c r="D9" s="51" t="s">
        <v>26</v>
      </c>
      <c r="E9" s="51" t="s">
        <v>27</v>
      </c>
      <c r="F9" s="51" t="s">
        <v>26</v>
      </c>
      <c r="G9" s="51" t="s">
        <v>27</v>
      </c>
      <c r="H9" s="51" t="s">
        <v>26</v>
      </c>
      <c r="I9" s="51" t="s">
        <v>27</v>
      </c>
    </row>
    <row r="10" spans="1:11" ht="12.75" customHeight="1">
      <c r="A10" s="89" t="s">
        <v>177</v>
      </c>
      <c r="B10" s="90"/>
      <c r="C10" s="90"/>
      <c r="D10" s="90"/>
      <c r="E10" s="90"/>
      <c r="F10" s="90"/>
      <c r="G10" s="90"/>
      <c r="H10" s="90"/>
      <c r="I10" s="91"/>
    </row>
    <row r="11" spans="1:11" ht="12.75" customHeight="1">
      <c r="A11" s="50" t="s">
        <v>161</v>
      </c>
      <c r="B11" s="37" t="s">
        <v>162</v>
      </c>
      <c r="C11" s="36" t="s">
        <v>175</v>
      </c>
      <c r="D11" s="29">
        <f>'[6]Тарифы ЭЭ и ГМ'!P15</f>
        <v>662.03</v>
      </c>
      <c r="E11" s="29">
        <f>'[6]Тарифы ЭЭ и ГМ'!Q15</f>
        <v>662.03</v>
      </c>
      <c r="F11" s="29">
        <f>'[6]Тарифы ЭЭ и ГМ'!T15</f>
        <v>662.03</v>
      </c>
      <c r="G11" s="29">
        <f>'[6]Тарифы ЭЭ и ГМ'!U15</f>
        <v>662.55</v>
      </c>
      <c r="H11" s="87">
        <f>'[13]0.1'!$L$20</f>
        <v>727.10159156218094</v>
      </c>
      <c r="I11" s="92"/>
    </row>
    <row r="12" spans="1:11" ht="12.75" customHeight="1">
      <c r="A12" s="50"/>
      <c r="B12" s="45" t="s">
        <v>178</v>
      </c>
      <c r="C12" s="36" t="s">
        <v>175</v>
      </c>
      <c r="D12" s="29">
        <f>('[4]ЧТЭЦ-3 действ'!$V$186+'[4]ЧТЭЦ-3 действ'!$AD$186+'[4]ЧТЭЦ-3 действ'!$AL$186+'[4]ЧТЭЦ-3 действ'!$AX$186+'[4]ЧТЭЦ-3 действ'!$BF$186+'[4]ЧТЭЦ-3 действ'!$BN$186)/('[4]ЧТЭЦ-3 действ'!$V$24+'[4]ЧТЭЦ-3 действ'!$AD$24+'[4]ЧТЭЦ-3 действ'!$AL$24+'[4]ЧТЭЦ-3 действ'!$AX$24+'[4]ЧТЭЦ-3 действ'!$BF$24+'[4]ЧТЭЦ-3 действ'!$BN$24)</f>
        <v>749.47095382888108</v>
      </c>
      <c r="E12" s="29">
        <f>('[4]ЧТЭЦ-3 действ'!$BZ$186+'[4]ЧТЭЦ-3 действ'!$CH$186+'[4]ЧТЭЦ-3 действ'!$CP$186+'[4]ЧТЭЦ-3 действ'!$DB$186+'[4]ЧТЭЦ-3 действ'!$DJ$186+'[4]ЧТЭЦ-3 действ'!$DR$186)/('[4]ЧТЭЦ-3 действ'!$BZ$24+'[4]ЧТЭЦ-3 действ'!$CH$24+'[4]ЧТЭЦ-3 действ'!$CP$24+'[4]ЧТЭЦ-3 действ'!$DB$24+'[4]ЧТЭЦ-3 действ'!$DJ$24+'[4]ЧТЭЦ-3 действ'!$DR$24)</f>
        <v>744.93313281329506</v>
      </c>
      <c r="F12" s="29">
        <f>'[13]2.2'!$G$170</f>
        <v>655.73375017856506</v>
      </c>
      <c r="G12" s="29">
        <f>'[13]2.1'!$G$170</f>
        <v>655.87574600021856</v>
      </c>
      <c r="H12" s="87">
        <f>'[13]2'!$G$170</f>
        <v>720.06345328478494</v>
      </c>
      <c r="I12" s="92"/>
    </row>
    <row r="13" spans="1:11" ht="12.75" customHeight="1">
      <c r="A13" s="50" t="s">
        <v>163</v>
      </c>
      <c r="B13" s="37" t="s">
        <v>164</v>
      </c>
      <c r="C13" s="36" t="s">
        <v>165</v>
      </c>
      <c r="D13" s="29">
        <f>'[6]Тарифы ЭЭ и ГМ'!P34</f>
        <v>194004.39</v>
      </c>
      <c r="E13" s="29">
        <f>'[6]Тарифы ЭЭ и ГМ'!Q34</f>
        <v>194734.63</v>
      </c>
      <c r="F13" s="29">
        <f>'[6]Тарифы ЭЭ и ГМ'!T34</f>
        <v>194734.63</v>
      </c>
      <c r="G13" s="29">
        <f>'[6]Тарифы ЭЭ и ГМ'!U34</f>
        <v>209191.06</v>
      </c>
      <c r="H13" s="87">
        <f>'[13]0.1'!$L$21</f>
        <v>220754.39994377753</v>
      </c>
      <c r="I13" s="92"/>
    </row>
    <row r="14" spans="1:11" ht="27.75" customHeight="1">
      <c r="A14" s="50" t="s">
        <v>166</v>
      </c>
      <c r="B14" s="37" t="s">
        <v>181</v>
      </c>
      <c r="C14" s="36" t="s">
        <v>51</v>
      </c>
      <c r="D14" s="87">
        <f>[7]Индексация_ЧО!$O$78</f>
        <v>592.1917828486728</v>
      </c>
      <c r="E14" s="92"/>
      <c r="F14" s="87">
        <f>[7]Индексация_ЧО!$S$78</f>
        <v>633.03021754515873</v>
      </c>
      <c r="G14" s="92"/>
      <c r="H14" s="87">
        <f>'[8]6.1. ЧО'!$I$79</f>
        <v>723.60272328271651</v>
      </c>
      <c r="I14" s="92"/>
    </row>
    <row r="15" spans="1:11" ht="26.25" customHeight="1">
      <c r="A15" s="50" t="s">
        <v>167</v>
      </c>
      <c r="B15" s="46" t="s">
        <v>52</v>
      </c>
      <c r="C15" s="36" t="s">
        <v>51</v>
      </c>
      <c r="D15" s="29">
        <f>'[6]Тарифы ТЭ и ТН'!$N$7</f>
        <v>568.66</v>
      </c>
      <c r="E15" s="29">
        <f>'[6]Тарифы ТЭ и ТН'!$O$7</f>
        <v>622.67999999999995</v>
      </c>
      <c r="F15" s="29">
        <f>'[6]Тарифы ТЭ и ТН'!$Q$7</f>
        <v>622.67999999999995</v>
      </c>
      <c r="G15" s="29">
        <f>'[6]Тарифы ТЭ и ТН'!$R$7</f>
        <v>646.07000000000005</v>
      </c>
      <c r="H15" s="87">
        <f>'[8]6.1. ЧО'!$I$80</f>
        <v>723.21145782579833</v>
      </c>
      <c r="I15" s="88"/>
    </row>
    <row r="16" spans="1:11" ht="12.75" customHeight="1">
      <c r="A16" s="50" t="s">
        <v>168</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29">
        <f>'[6]Тарифы ТЭ и ТН'!N14</f>
        <v>628.19000000000005</v>
      </c>
      <c r="E19" s="29">
        <f>'[6]Тарифы ТЭ и ТН'!O14</f>
        <v>687.87</v>
      </c>
      <c r="F19" s="29">
        <f>'[6]Тарифы ТЭ и ТН'!Q14</f>
        <v>687.87</v>
      </c>
      <c r="G19" s="29">
        <f>'[6]Тарифы ТЭ и ТН'!R14</f>
        <v>713.71</v>
      </c>
      <c r="H19" s="87">
        <f>'[8]6.1. ЧО'!$I$83</f>
        <v>809.10894703249608</v>
      </c>
      <c r="I19" s="88"/>
    </row>
    <row r="20" spans="1:9" ht="12.75" customHeight="1">
      <c r="A20" s="50"/>
      <c r="B20" s="38" t="s">
        <v>57</v>
      </c>
      <c r="C20" s="36" t="s">
        <v>51</v>
      </c>
      <c r="D20" s="44"/>
      <c r="E20" s="44"/>
      <c r="F20" s="44"/>
      <c r="G20" s="44"/>
      <c r="H20" s="44"/>
      <c r="I20" s="44"/>
    </row>
    <row r="21" spans="1:9" ht="12.75" customHeight="1">
      <c r="A21" s="50" t="s">
        <v>169</v>
      </c>
      <c r="B21" s="46" t="s">
        <v>58</v>
      </c>
      <c r="C21" s="36" t="s">
        <v>51</v>
      </c>
      <c r="D21" s="44"/>
      <c r="E21" s="44"/>
      <c r="F21" s="44"/>
      <c r="G21" s="44"/>
      <c r="H21" s="44"/>
      <c r="I21" s="44"/>
    </row>
    <row r="22" spans="1:9" ht="12.75" customHeight="1">
      <c r="A22" s="50" t="s">
        <v>170</v>
      </c>
      <c r="B22" s="37" t="s">
        <v>59</v>
      </c>
      <c r="C22" s="36" t="s">
        <v>36</v>
      </c>
      <c r="D22" s="44"/>
      <c r="E22" s="44"/>
      <c r="F22" s="44"/>
      <c r="G22" s="44"/>
      <c r="H22" s="44"/>
      <c r="I22" s="44"/>
    </row>
    <row r="23" spans="1:9" ht="25.5" customHeight="1">
      <c r="A23" s="50" t="s">
        <v>171</v>
      </c>
      <c r="B23" s="38" t="s">
        <v>60</v>
      </c>
      <c r="C23" s="50" t="s">
        <v>61</v>
      </c>
      <c r="D23" s="44"/>
      <c r="E23" s="44"/>
      <c r="F23" s="44"/>
      <c r="G23" s="44"/>
      <c r="H23" s="44"/>
      <c r="I23" s="44"/>
    </row>
    <row r="24" spans="1:9" ht="12.75" customHeight="1">
      <c r="A24" s="50" t="s">
        <v>172</v>
      </c>
      <c r="B24" s="46" t="s">
        <v>62</v>
      </c>
      <c r="C24" s="36" t="s">
        <v>51</v>
      </c>
      <c r="D24" s="44"/>
      <c r="E24" s="44"/>
      <c r="F24" s="44"/>
      <c r="G24" s="44"/>
      <c r="H24" s="44"/>
      <c r="I24" s="44"/>
    </row>
    <row r="25" spans="1:9" ht="12.75" customHeight="1">
      <c r="A25" s="50" t="s">
        <v>173</v>
      </c>
      <c r="B25" s="37" t="s">
        <v>63</v>
      </c>
      <c r="C25" s="36" t="s">
        <v>176</v>
      </c>
      <c r="D25" s="44"/>
      <c r="E25" s="44"/>
      <c r="F25" s="44"/>
      <c r="G25" s="44"/>
      <c r="H25" s="44"/>
      <c r="I25" s="44"/>
    </row>
    <row r="26" spans="1:9" ht="15" customHeight="1">
      <c r="A26" s="50"/>
      <c r="B26" s="38" t="s">
        <v>64</v>
      </c>
      <c r="C26" s="36" t="s">
        <v>176</v>
      </c>
      <c r="D26" s="29">
        <f>'[6]Тарифы ТЭ и ТН'!N24</f>
        <v>25.19</v>
      </c>
      <c r="E26" s="29">
        <f>'[6]Тарифы ТЭ и ТН'!O24</f>
        <v>29</v>
      </c>
      <c r="F26" s="29">
        <f>'[6]Тарифы ТЭ и ТН'!Q24</f>
        <v>28.16</v>
      </c>
      <c r="G26" s="29">
        <f>'[6]Тарифы ТЭ и ТН'!R24</f>
        <v>28.16</v>
      </c>
      <c r="H26" s="87">
        <f>[8]ТН_ЧО!$E$40</f>
        <v>37.055523346219893</v>
      </c>
      <c r="I26" s="88"/>
    </row>
    <row r="27" spans="1:9">
      <c r="A27" s="50"/>
      <c r="B27" s="38" t="s">
        <v>65</v>
      </c>
      <c r="C27" s="36" t="s">
        <v>176</v>
      </c>
      <c r="D27" s="29">
        <f>'[6]Тарифы ТЭ и ТН'!N36</f>
        <v>37.42</v>
      </c>
      <c r="E27" s="29">
        <f>'[6]Тарифы ТЭ и ТН'!O36</f>
        <v>63.12</v>
      </c>
      <c r="F27" s="29">
        <f>'[6]Тарифы ТЭ и ТН'!Q36</f>
        <v>52.37</v>
      </c>
      <c r="G27" s="29">
        <f>'[6]Тарифы ТЭ и ТН'!R36</f>
        <v>52.37</v>
      </c>
      <c r="H27" s="87">
        <f>[8]ТН_ЧО!$E$35</f>
        <v>84.391983132853383</v>
      </c>
      <c r="I27" s="88"/>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t="s">
        <v>189</v>
      </c>
      <c r="B32" s="84"/>
      <c r="C32" s="84"/>
      <c r="D32" s="84"/>
      <c r="E32" s="84"/>
      <c r="F32" s="84"/>
      <c r="G32" s="84"/>
      <c r="H32" s="84"/>
      <c r="I32" s="84"/>
    </row>
  </sheetData>
  <mergeCells count="23">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A32:I32"/>
    <mergeCell ref="H15:I15"/>
    <mergeCell ref="H19:I19"/>
    <mergeCell ref="H26:I26"/>
    <mergeCell ref="H27:I27"/>
    <mergeCell ref="A29:I29"/>
    <mergeCell ref="A30:I30"/>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Титульный!$C$15</f>
        <v>Челябинская ТЭЦ-3 (БЛ 3) ДПМ</v>
      </c>
      <c r="B5" s="85"/>
      <c r="C5" s="85"/>
      <c r="D5" s="85"/>
      <c r="E5" s="85"/>
      <c r="F5" s="85"/>
    </row>
    <row r="6" spans="1:6">
      <c r="A6" s="53"/>
      <c r="B6" s="53"/>
      <c r="C6" s="53"/>
      <c r="D6" s="53"/>
      <c r="E6" s="53"/>
      <c r="F6" s="53"/>
    </row>
    <row r="7" spans="1:6" s="8" customFormat="1" ht="38.25">
      <c r="A7" s="86" t="s">
        <v>2</v>
      </c>
      <c r="B7" s="86" t="s">
        <v>13</v>
      </c>
      <c r="C7" s="86" t="s">
        <v>14</v>
      </c>
      <c r="D7" s="54" t="s">
        <v>156</v>
      </c>
      <c r="E7" s="54" t="s">
        <v>157</v>
      </c>
      <c r="F7" s="54" t="s">
        <v>158</v>
      </c>
    </row>
    <row r="8" spans="1:6" s="8" customFormat="1">
      <c r="A8" s="86"/>
      <c r="B8" s="86"/>
      <c r="C8" s="86"/>
      <c r="D8" s="54">
        <f>Титульный!$B$5-2</f>
        <v>2015</v>
      </c>
      <c r="E8" s="54">
        <f>Титульный!$B$5-1</f>
        <v>2016</v>
      </c>
      <c r="F8" s="54">
        <f>Титульный!$B$5</f>
        <v>2017</v>
      </c>
    </row>
    <row r="9" spans="1:6" s="8" customFormat="1">
      <c r="A9" s="86"/>
      <c r="B9" s="86"/>
      <c r="C9" s="86"/>
      <c r="D9" s="54" t="s">
        <v>74</v>
      </c>
      <c r="E9" s="54" t="s">
        <v>74</v>
      </c>
      <c r="F9" s="54" t="s">
        <v>74</v>
      </c>
    </row>
    <row r="10" spans="1:6">
      <c r="A10" s="36" t="s">
        <v>95</v>
      </c>
      <c r="B10" s="37" t="s">
        <v>37</v>
      </c>
      <c r="C10" s="36" t="s">
        <v>39</v>
      </c>
      <c r="D10" s="29">
        <f>[20]Год!$H$11</f>
        <v>217.5333333333333</v>
      </c>
      <c r="E10" s="29">
        <f>'[21]0.1'!$I$11</f>
        <v>220</v>
      </c>
      <c r="F10" s="29">
        <f>'[21]0.1'!$L$11</f>
        <v>220</v>
      </c>
    </row>
    <row r="11" spans="1:6" ht="38.25">
      <c r="A11" s="36" t="s">
        <v>96</v>
      </c>
      <c r="B11" s="37" t="s">
        <v>38</v>
      </c>
      <c r="C11" s="36" t="s">
        <v>39</v>
      </c>
      <c r="D11" s="29">
        <f>[20]Год!$H$12-[20]Год!$H$14</f>
        <v>212.02481989113966</v>
      </c>
      <c r="E11" s="29">
        <f>'[21]0.1'!$I$12</f>
        <v>202.85833333333335</v>
      </c>
      <c r="F11" s="29">
        <f>'[21]0.1'!$L$12</f>
        <v>214.52239243284905</v>
      </c>
    </row>
    <row r="12" spans="1:6">
      <c r="A12" s="36" t="s">
        <v>97</v>
      </c>
      <c r="B12" s="37" t="s">
        <v>98</v>
      </c>
      <c r="C12" s="36" t="s">
        <v>159</v>
      </c>
      <c r="D12" s="29">
        <f>'[4]ЧТЭЦ-3 нов'!$N$9</f>
        <v>1312.835</v>
      </c>
      <c r="E12" s="29">
        <f>'[21]0.1'!$I$13</f>
        <v>1300.704</v>
      </c>
      <c r="F12" s="29">
        <f>'[21]0.1'!$L$13</f>
        <v>1317.8532</v>
      </c>
    </row>
    <row r="13" spans="1:6">
      <c r="A13" s="36" t="s">
        <v>99</v>
      </c>
      <c r="B13" s="37" t="s">
        <v>100</v>
      </c>
      <c r="C13" s="36" t="s">
        <v>159</v>
      </c>
      <c r="D13" s="29">
        <f>'[4]ЧТЭЦ-3 нов'!$N$24</f>
        <v>1264.51106</v>
      </c>
      <c r="E13" s="29">
        <f>'[21]0.1'!$I$15</f>
        <v>1250.2429999999999</v>
      </c>
      <c r="F13" s="29">
        <f>'[21]0.1'!$L$15</f>
        <v>1269.7421853333333</v>
      </c>
    </row>
    <row r="14" spans="1:6">
      <c r="A14" s="36" t="s">
        <v>101</v>
      </c>
      <c r="B14" s="37" t="s">
        <v>102</v>
      </c>
      <c r="C14" s="36" t="s">
        <v>103</v>
      </c>
      <c r="D14" s="29">
        <f>'[4]ЧТЭЦ-3 нов'!$N$25</f>
        <v>561.29999999999995</v>
      </c>
      <c r="E14" s="29">
        <f>'[21]0.1'!$I$16</f>
        <v>161.02100000000002</v>
      </c>
      <c r="F14" s="29">
        <f>'[21]0.1'!$L$16</f>
        <v>183.94531000000001</v>
      </c>
    </row>
    <row r="15" spans="1:6">
      <c r="A15" s="36" t="s">
        <v>104</v>
      </c>
      <c r="B15" s="37" t="s">
        <v>105</v>
      </c>
      <c r="C15" s="36" t="s">
        <v>103</v>
      </c>
      <c r="D15" s="29">
        <f>'[4]ЧТЭЦ-3 нов'!$N$28</f>
        <v>561.29999999999995</v>
      </c>
      <c r="E15" s="29">
        <f>'[21]0.1'!$I$17</f>
        <v>161.02100000000002</v>
      </c>
      <c r="F15" s="29">
        <f>'[21]0.1'!$L$17</f>
        <v>183.94531000000001</v>
      </c>
    </row>
    <row r="16" spans="1:6">
      <c r="A16" s="36" t="s">
        <v>106</v>
      </c>
      <c r="B16" s="37" t="s">
        <v>15</v>
      </c>
      <c r="C16" s="36" t="s">
        <v>107</v>
      </c>
      <c r="D16" s="40"/>
      <c r="E16" s="29">
        <f>'[21]0.1'!$I$43</f>
        <v>906872.42965577799</v>
      </c>
      <c r="F16" s="29">
        <f>'[21]0.1'!$L$43</f>
        <v>1009929.1461791672</v>
      </c>
    </row>
    <row r="17" spans="1:8">
      <c r="A17" s="36" t="s">
        <v>108</v>
      </c>
      <c r="B17" s="38" t="s">
        <v>18</v>
      </c>
      <c r="C17" s="36" t="s">
        <v>107</v>
      </c>
      <c r="D17" s="40"/>
      <c r="E17" s="29">
        <f>'[21]0.1'!$G$43</f>
        <v>906872.42965577799</v>
      </c>
      <c r="F17" s="29">
        <f>'[21]0.1'!$J$43</f>
        <v>1009929.1461791672</v>
      </c>
    </row>
    <row r="18" spans="1:8">
      <c r="A18" s="36" t="s">
        <v>109</v>
      </c>
      <c r="B18" s="38" t="s">
        <v>19</v>
      </c>
      <c r="C18" s="36" t="s">
        <v>107</v>
      </c>
      <c r="D18" s="40"/>
      <c r="E18" s="29">
        <f>'[21]0.1'!$H$43</f>
        <v>0</v>
      </c>
      <c r="F18" s="29">
        <f>'[21]0.1'!$K$43</f>
        <v>0</v>
      </c>
    </row>
    <row r="19" spans="1:8" ht="25.5">
      <c r="A19" s="36" t="s">
        <v>110</v>
      </c>
      <c r="B19" s="38" t="s">
        <v>20</v>
      </c>
      <c r="C19" s="36" t="s">
        <v>107</v>
      </c>
      <c r="D19" s="41"/>
      <c r="E19" s="41"/>
      <c r="F19" s="41"/>
    </row>
    <row r="20" spans="1:8">
      <c r="A20" s="36" t="s">
        <v>111</v>
      </c>
      <c r="B20" s="37" t="s">
        <v>112</v>
      </c>
      <c r="C20" s="36" t="s">
        <v>107</v>
      </c>
      <c r="D20" s="29">
        <f>'[4]ЧТЭЦ-3 нов'!$N$170</f>
        <v>1099925.9225099999</v>
      </c>
      <c r="E20" s="29">
        <f>'[21]0.1'!$I$31</f>
        <v>956314.76779644878</v>
      </c>
      <c r="F20" s="29">
        <f>'[21]0.1'!$L$31</f>
        <v>1072117.198761513</v>
      </c>
      <c r="G20" s="47"/>
      <c r="H20" s="47"/>
    </row>
    <row r="21" spans="1:8">
      <c r="A21" s="36" t="s">
        <v>113</v>
      </c>
      <c r="B21" s="38" t="s">
        <v>114</v>
      </c>
      <c r="C21" s="36" t="s">
        <v>107</v>
      </c>
      <c r="D21" s="29">
        <f>'[4]ЧТЭЦ-3 нов'!$N$186</f>
        <v>925819.22329637618</v>
      </c>
      <c r="E21" s="29">
        <f>'[21]0.1'!$I$32</f>
        <v>905493.41162677808</v>
      </c>
      <c r="F21" s="29">
        <f>'[21]0.1'!$L$32</f>
        <v>1008451.5916390714</v>
      </c>
      <c r="G21" s="47"/>
      <c r="H21" s="47"/>
    </row>
    <row r="22" spans="1:8" ht="25.5">
      <c r="A22" s="36"/>
      <c r="B22" s="38" t="s">
        <v>115</v>
      </c>
      <c r="C22" s="36" t="s">
        <v>40</v>
      </c>
      <c r="D22" s="29">
        <f>'[4]ЧТЭЦ-3 нов'!$N$30</f>
        <v>231.44684112818518</v>
      </c>
      <c r="E22" s="29">
        <f>'[21]4'!$L$24</f>
        <v>248.49999999999997</v>
      </c>
      <c r="F22" s="29">
        <f>'[21]4'!$M$24</f>
        <v>248.5</v>
      </c>
      <c r="G22" s="47"/>
      <c r="H22" s="47"/>
    </row>
    <row r="23" spans="1:8">
      <c r="A23" s="36" t="s">
        <v>116</v>
      </c>
      <c r="B23" s="38" t="s">
        <v>117</v>
      </c>
      <c r="C23" s="36" t="s">
        <v>107</v>
      </c>
      <c r="D23" s="29">
        <f>'[4]ЧТЭЦ-3 нов'!$N$170-'[4]ЧТЭЦ-3 нов'!$N$186</f>
        <v>174106.69921362377</v>
      </c>
      <c r="E23" s="29">
        <f>'[21]0.1'!$I$33</f>
        <v>50821.356169670704</v>
      </c>
      <c r="F23" s="29">
        <f>'[21]0.1'!$L$33</f>
        <v>63665.607122441637</v>
      </c>
    </row>
    <row r="24" spans="1:8">
      <c r="A24" s="36"/>
      <c r="B24" s="38" t="s">
        <v>118</v>
      </c>
      <c r="C24" s="36" t="s">
        <v>119</v>
      </c>
      <c r="D24" s="29">
        <f>'[4]ЧТЭЦ-3 нов'!$N$35</f>
        <v>100.03919472663536</v>
      </c>
      <c r="E24" s="29">
        <f>'[21]4'!$L$28</f>
        <v>108.7</v>
      </c>
      <c r="F24" s="29">
        <f>'[21]4'!$M$28</f>
        <v>108.7</v>
      </c>
    </row>
    <row r="25" spans="1:8" ht="25.5">
      <c r="A25" s="36"/>
      <c r="B25" s="9" t="s">
        <v>120</v>
      </c>
      <c r="C25" s="36" t="s">
        <v>36</v>
      </c>
      <c r="D25" s="54" t="s">
        <v>67</v>
      </c>
      <c r="E25" s="54" t="s">
        <v>66</v>
      </c>
      <c r="F25" s="54"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4" t="s">
        <v>128</v>
      </c>
      <c r="D29" s="41"/>
      <c r="E29" s="41"/>
      <c r="F29" s="41"/>
    </row>
    <row r="30" spans="1:8" ht="25.5">
      <c r="A30" s="36" t="s">
        <v>129</v>
      </c>
      <c r="B30" s="38" t="s">
        <v>130</v>
      </c>
      <c r="C30" s="36" t="s">
        <v>36</v>
      </c>
      <c r="D30" s="41"/>
      <c r="E30" s="41"/>
      <c r="F30" s="41"/>
    </row>
    <row r="31" spans="1:8">
      <c r="A31" s="36" t="s">
        <v>131</v>
      </c>
      <c r="B31" s="9" t="s">
        <v>132</v>
      </c>
      <c r="C31" s="36" t="s">
        <v>107</v>
      </c>
      <c r="D31" s="29">
        <f>'[5]ЧТЭЦ-3'!$O$7+'[5]ЧТЭЦ-3'!$W$7+'[5]ЧТЭЦ-3'!$AI$7</f>
        <v>1948570.6017600005</v>
      </c>
      <c r="E31" s="41"/>
      <c r="F31" s="41"/>
      <c r="G31" s="47"/>
    </row>
    <row r="32" spans="1:8">
      <c r="A32" s="36" t="s">
        <v>133</v>
      </c>
      <c r="B32" s="38" t="s">
        <v>22</v>
      </c>
      <c r="C32" s="36" t="s">
        <v>107</v>
      </c>
      <c r="D32" s="29">
        <f>'[5]ЧТЭЦ-3'!$O$7</f>
        <v>1074202.7000000002</v>
      </c>
      <c r="E32" s="41"/>
      <c r="F32" s="41"/>
    </row>
    <row r="33" spans="1:6">
      <c r="A33" s="36" t="s">
        <v>134</v>
      </c>
      <c r="B33" s="38" t="s">
        <v>23</v>
      </c>
      <c r="C33" s="36" t="s">
        <v>107</v>
      </c>
      <c r="D33" s="29">
        <f>'[5]ЧТЭЦ-3'!$W$7</f>
        <v>592023.90541000001</v>
      </c>
      <c r="E33" s="41"/>
      <c r="F33" s="41"/>
    </row>
    <row r="34" spans="1:6" ht="25.5">
      <c r="A34" s="36" t="s">
        <v>135</v>
      </c>
      <c r="B34" s="38" t="s">
        <v>24</v>
      </c>
      <c r="C34" s="36" t="s">
        <v>107</v>
      </c>
      <c r="D34" s="29">
        <f>'[5]ЧТЭЦ-3'!$AI$7</f>
        <v>282343.99635000009</v>
      </c>
      <c r="E34" s="41"/>
      <c r="F34" s="41"/>
    </row>
    <row r="35" spans="1:6">
      <c r="A35" s="36" t="s">
        <v>186</v>
      </c>
      <c r="B35" s="38" t="s">
        <v>187</v>
      </c>
      <c r="C35" s="36" t="s">
        <v>107</v>
      </c>
      <c r="D35" s="29">
        <v>0</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2" sqref="A32:I32"/>
      <selection pane="topRight" activeCell="A32" sqref="A32:I32"/>
      <selection pane="bottomLeft" activeCell="A32" sqref="A32:I32"/>
      <selection pane="bottomRight" activeCell="H11" sqref="H11:I11"/>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Титульный!$C$15</f>
        <v>Челябинская ТЭЦ-3 (БЛ 3) ДПМ</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56"/>
    </row>
    <row r="8" spans="1:11" s="3" customFormat="1">
      <c r="A8" s="93"/>
      <c r="B8" s="93"/>
      <c r="C8" s="93"/>
      <c r="D8" s="42">
        <f>Титульный!$B$5-2</f>
        <v>2015</v>
      </c>
      <c r="E8" s="43" t="s">
        <v>74</v>
      </c>
      <c r="F8" s="42">
        <f>Титульный!$B$5-1</f>
        <v>2016</v>
      </c>
      <c r="G8" s="43" t="s">
        <v>74</v>
      </c>
      <c r="H8" s="42">
        <f>Титульный!$B$5</f>
        <v>2017</v>
      </c>
      <c r="I8" s="43" t="s">
        <v>74</v>
      </c>
      <c r="K8" s="56"/>
    </row>
    <row r="9" spans="1:11" s="3" customFormat="1">
      <c r="A9" s="93"/>
      <c r="B9" s="93"/>
      <c r="C9" s="93"/>
      <c r="D9" s="55" t="s">
        <v>26</v>
      </c>
      <c r="E9" s="55" t="s">
        <v>27</v>
      </c>
      <c r="F9" s="55" t="s">
        <v>26</v>
      </c>
      <c r="G9" s="55" t="s">
        <v>27</v>
      </c>
      <c r="H9" s="55" t="s">
        <v>26</v>
      </c>
      <c r="I9" s="55" t="s">
        <v>27</v>
      </c>
    </row>
    <row r="10" spans="1:11" ht="12.75" customHeight="1">
      <c r="A10" s="89" t="s">
        <v>177</v>
      </c>
      <c r="B10" s="90"/>
      <c r="C10" s="90"/>
      <c r="D10" s="90"/>
      <c r="E10" s="90"/>
      <c r="F10" s="90"/>
      <c r="G10" s="90"/>
      <c r="H10" s="90"/>
      <c r="I10" s="91"/>
    </row>
    <row r="11" spans="1:11" ht="12.75" customHeight="1">
      <c r="A11" s="54" t="s">
        <v>161</v>
      </c>
      <c r="B11" s="37" t="s">
        <v>162</v>
      </c>
      <c r="C11" s="36" t="s">
        <v>175</v>
      </c>
      <c r="D11" s="29">
        <f>'[6]Тарифы ЭЭ и ГМ'!P16</f>
        <v>704.95</v>
      </c>
      <c r="E11" s="29">
        <f>'[6]Тарифы ЭЭ и ГМ'!Q16</f>
        <v>704.95</v>
      </c>
      <c r="F11" s="29">
        <f>'[6]Тарифы ЭЭ и ГМ'!T16</f>
        <v>704.95</v>
      </c>
      <c r="G11" s="29">
        <f>'[6]Тарифы ЭЭ и ГМ'!U16</f>
        <v>725.36</v>
      </c>
      <c r="H11" s="87">
        <f>'[21]0.1'!$L$20</f>
        <v>795.38126546062585</v>
      </c>
      <c r="I11" s="92"/>
    </row>
    <row r="12" spans="1:11" ht="12.75" customHeight="1">
      <c r="A12" s="54"/>
      <c r="B12" s="45" t="s">
        <v>178</v>
      </c>
      <c r="C12" s="36" t="s">
        <v>175</v>
      </c>
      <c r="D12" s="29">
        <f>('[4]ЧТЭЦ-3 нов'!$V$186+'[4]ЧТЭЦ-3 нов'!$AD$186+'[4]ЧТЭЦ-3 нов'!$AL$186+'[4]ЧТЭЦ-3 нов'!$AX$186+'[4]ЧТЭЦ-3 нов'!$BF$186+'[4]ЧТЭЦ-3 нов'!$BN$186)/('[4]ЧТЭЦ-3 нов'!$V$24+'[4]ЧТЭЦ-3 нов'!$AD$24+'[4]ЧТЭЦ-3 нов'!$AL$24+'[4]ЧТЭЦ-3 нов'!$AX$24+'[4]ЧТЭЦ-3 нов'!$BF$24+'[4]ЧТЭЦ-3 нов'!$BN$24)</f>
        <v>685.8289454785978</v>
      </c>
      <c r="E12" s="29">
        <f>('[4]ЧТЭЦ-3 нов'!$BZ$186+'[4]ЧТЭЦ-3 нов'!$CH$186+'[4]ЧТЭЦ-3 нов'!$CP$186+'[4]ЧТЭЦ-3 нов'!$DB$186+'[4]ЧТЭЦ-3 нов'!$DJ$186+'[4]ЧТЭЦ-3 нов'!$DR$186)/('[4]ЧТЭЦ-3 нов'!$BZ$24+'[4]ЧТЭЦ-3 нов'!$CH$24+'[4]ЧТЭЦ-3 нов'!$CP$24+'[4]ЧТЭЦ-3 нов'!$DB$24+'[4]ЧТЭЦ-3 нов'!$DJ$24+'[4]ЧТЭЦ-3 нов'!$DR$24)</f>
        <v>753.63241376333224</v>
      </c>
      <c r="F12" s="29">
        <f>'[21]2.2'!$G$170</f>
        <v>703.84326537026857</v>
      </c>
      <c r="G12" s="29">
        <f>'[21]2.1'!$G$170</f>
        <v>724.25393433658746</v>
      </c>
      <c r="H12" s="87">
        <f>'[21]2'!$G$170</f>
        <v>794.21760046062593</v>
      </c>
      <c r="I12" s="92"/>
    </row>
    <row r="13" spans="1:11" ht="12.75" customHeight="1">
      <c r="A13" s="54" t="s">
        <v>163</v>
      </c>
      <c r="B13" s="37" t="s">
        <v>164</v>
      </c>
      <c r="C13" s="36" t="s">
        <v>165</v>
      </c>
      <c r="D13" s="44"/>
      <c r="E13" s="44"/>
      <c r="F13" s="44"/>
      <c r="G13" s="44"/>
      <c r="H13" s="44"/>
      <c r="I13" s="44"/>
    </row>
    <row r="14" spans="1:11" ht="27.75" customHeight="1">
      <c r="A14" s="54" t="s">
        <v>166</v>
      </c>
      <c r="B14" s="37" t="s">
        <v>181</v>
      </c>
      <c r="C14" s="36" t="s">
        <v>51</v>
      </c>
      <c r="D14" s="87">
        <f>[7]Индексация_ЧО!$O$78</f>
        <v>592.1917828486728</v>
      </c>
      <c r="E14" s="92"/>
      <c r="F14" s="87">
        <f>[7]Индексация_ЧО!$S$78</f>
        <v>633.03021754515873</v>
      </c>
      <c r="G14" s="92"/>
      <c r="H14" s="87">
        <f>'[8]6.1. ЧО'!$I$79</f>
        <v>723.60272328271651</v>
      </c>
      <c r="I14" s="92"/>
    </row>
    <row r="15" spans="1:11" ht="26.25" customHeight="1">
      <c r="A15" s="54" t="s">
        <v>167</v>
      </c>
      <c r="B15" s="46" t="s">
        <v>52</v>
      </c>
      <c r="C15" s="36" t="s">
        <v>51</v>
      </c>
      <c r="D15" s="29">
        <f>'[6]Тарифы ТЭ и ТН'!$N$7</f>
        <v>568.66</v>
      </c>
      <c r="E15" s="29">
        <f>'[6]Тарифы ТЭ и ТН'!$O$7</f>
        <v>622.67999999999995</v>
      </c>
      <c r="F15" s="29">
        <f>'[6]Тарифы ТЭ и ТН'!$Q$7</f>
        <v>622.67999999999995</v>
      </c>
      <c r="G15" s="29">
        <f>'[6]Тарифы ТЭ и ТН'!$R$7</f>
        <v>646.07000000000005</v>
      </c>
      <c r="H15" s="87">
        <f>'[8]6.1. ЧО'!$I$80</f>
        <v>723.21145782579833</v>
      </c>
      <c r="I15" s="88"/>
    </row>
    <row r="16" spans="1:11" ht="12.75" customHeight="1">
      <c r="A16" s="54" t="s">
        <v>168</v>
      </c>
      <c r="B16" s="46" t="s">
        <v>53</v>
      </c>
      <c r="C16" s="36" t="s">
        <v>51</v>
      </c>
      <c r="D16" s="44"/>
      <c r="E16" s="44"/>
      <c r="F16" s="44"/>
      <c r="G16" s="44"/>
      <c r="H16" s="44"/>
      <c r="I16" s="44"/>
    </row>
    <row r="17" spans="1:9" ht="12.75" customHeight="1">
      <c r="A17" s="54"/>
      <c r="B17" s="38" t="s">
        <v>54</v>
      </c>
      <c r="C17" s="36" t="s">
        <v>51</v>
      </c>
      <c r="D17" s="44"/>
      <c r="E17" s="44"/>
      <c r="F17" s="44"/>
      <c r="G17" s="44"/>
      <c r="H17" s="44"/>
      <c r="I17" s="44"/>
    </row>
    <row r="18" spans="1:9" ht="12.75" customHeight="1">
      <c r="A18" s="54"/>
      <c r="B18" s="38" t="s">
        <v>55</v>
      </c>
      <c r="C18" s="36" t="s">
        <v>51</v>
      </c>
      <c r="D18" s="44"/>
      <c r="E18" s="44"/>
      <c r="F18" s="44"/>
      <c r="G18" s="44"/>
      <c r="H18" s="44"/>
      <c r="I18" s="44"/>
    </row>
    <row r="19" spans="1:9" ht="12.75" customHeight="1">
      <c r="A19" s="54"/>
      <c r="B19" s="38" t="s">
        <v>56</v>
      </c>
      <c r="C19" s="36" t="s">
        <v>51</v>
      </c>
      <c r="D19" s="44"/>
      <c r="E19" s="44"/>
      <c r="F19" s="44"/>
      <c r="G19" s="44"/>
      <c r="H19" s="44"/>
      <c r="I19" s="44"/>
    </row>
    <row r="20" spans="1:9" ht="12.75" customHeight="1">
      <c r="A20" s="54"/>
      <c r="B20" s="38" t="s">
        <v>57</v>
      </c>
      <c r="C20" s="36" t="s">
        <v>51</v>
      </c>
      <c r="D20" s="44"/>
      <c r="E20" s="44"/>
      <c r="F20" s="44"/>
      <c r="G20" s="44"/>
      <c r="H20" s="44"/>
      <c r="I20" s="44"/>
    </row>
    <row r="21" spans="1:9" ht="12.75" customHeight="1">
      <c r="A21" s="54" t="s">
        <v>169</v>
      </c>
      <c r="B21" s="46" t="s">
        <v>58</v>
      </c>
      <c r="C21" s="36" t="s">
        <v>51</v>
      </c>
      <c r="D21" s="44"/>
      <c r="E21" s="44"/>
      <c r="F21" s="44"/>
      <c r="G21" s="44"/>
      <c r="H21" s="44"/>
      <c r="I21" s="44"/>
    </row>
    <row r="22" spans="1:9" ht="12.75" customHeight="1">
      <c r="A22" s="54" t="s">
        <v>170</v>
      </c>
      <c r="B22" s="37" t="s">
        <v>59</v>
      </c>
      <c r="C22" s="36" t="s">
        <v>36</v>
      </c>
      <c r="D22" s="44"/>
      <c r="E22" s="44"/>
      <c r="F22" s="44"/>
      <c r="G22" s="44"/>
      <c r="H22" s="44"/>
      <c r="I22" s="44"/>
    </row>
    <row r="23" spans="1:9" ht="25.5" customHeight="1">
      <c r="A23" s="54" t="s">
        <v>171</v>
      </c>
      <c r="B23" s="38" t="s">
        <v>60</v>
      </c>
      <c r="C23" s="54" t="s">
        <v>61</v>
      </c>
      <c r="D23" s="44"/>
      <c r="E23" s="44"/>
      <c r="F23" s="44"/>
      <c r="G23" s="44"/>
      <c r="H23" s="44"/>
      <c r="I23" s="44"/>
    </row>
    <row r="24" spans="1:9" ht="12.75" customHeight="1">
      <c r="A24" s="54" t="s">
        <v>172</v>
      </c>
      <c r="B24" s="46" t="s">
        <v>62</v>
      </c>
      <c r="C24" s="36" t="s">
        <v>51</v>
      </c>
      <c r="D24" s="44"/>
      <c r="E24" s="44"/>
      <c r="F24" s="44"/>
      <c r="G24" s="44"/>
      <c r="H24" s="44"/>
      <c r="I24" s="44"/>
    </row>
    <row r="25" spans="1:9" ht="12.75" customHeight="1">
      <c r="A25" s="54" t="s">
        <v>173</v>
      </c>
      <c r="B25" s="37" t="s">
        <v>63</v>
      </c>
      <c r="C25" s="36" t="s">
        <v>176</v>
      </c>
      <c r="D25" s="44"/>
      <c r="E25" s="44"/>
      <c r="F25" s="44"/>
      <c r="G25" s="44"/>
      <c r="H25" s="44"/>
      <c r="I25" s="44"/>
    </row>
    <row r="26" spans="1:9" ht="15" customHeight="1">
      <c r="A26" s="54"/>
      <c r="B26" s="38" t="s">
        <v>64</v>
      </c>
      <c r="C26" s="36" t="s">
        <v>176</v>
      </c>
      <c r="D26" s="44"/>
      <c r="E26" s="44"/>
      <c r="F26" s="44"/>
      <c r="G26" s="44"/>
      <c r="H26" s="44"/>
      <c r="I26" s="44"/>
    </row>
    <row r="27" spans="1:9">
      <c r="A27" s="54"/>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t="s">
        <v>189</v>
      </c>
      <c r="B32" s="84"/>
      <c r="C32" s="84"/>
      <c r="D32" s="84"/>
      <c r="E32" s="84"/>
      <c r="F32" s="84"/>
      <c r="G32" s="84"/>
      <c r="H32" s="84"/>
      <c r="I32" s="84"/>
    </row>
  </sheetData>
  <mergeCells count="19">
    <mergeCell ref="A31:I31"/>
    <mergeCell ref="A32:I32"/>
    <mergeCell ref="H15:I15"/>
    <mergeCell ref="A29:I29"/>
    <mergeCell ref="A30:I30"/>
    <mergeCell ref="A10:I10"/>
    <mergeCell ref="H11:I11"/>
    <mergeCell ref="H12:I12"/>
    <mergeCell ref="D14:E14"/>
    <mergeCell ref="F14:G14"/>
    <mergeCell ref="H14:I14"/>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Титульный!$C$16</f>
        <v>Челябинская ГРЭС без ДПМ/НВ</v>
      </c>
      <c r="B5" s="85"/>
      <c r="C5" s="85"/>
      <c r="D5" s="85"/>
      <c r="E5" s="85"/>
      <c r="F5" s="85"/>
    </row>
    <row r="6" spans="1:6">
      <c r="A6" s="53"/>
      <c r="B6" s="53"/>
      <c r="C6" s="53"/>
      <c r="D6" s="53"/>
      <c r="E6" s="53"/>
      <c r="F6" s="53"/>
    </row>
    <row r="7" spans="1:6" s="8" customFormat="1" ht="38.25">
      <c r="A7" s="86" t="s">
        <v>2</v>
      </c>
      <c r="B7" s="86" t="s">
        <v>13</v>
      </c>
      <c r="C7" s="86" t="s">
        <v>14</v>
      </c>
      <c r="D7" s="54" t="s">
        <v>156</v>
      </c>
      <c r="E7" s="54" t="s">
        <v>157</v>
      </c>
      <c r="F7" s="54" t="s">
        <v>158</v>
      </c>
    </row>
    <row r="8" spans="1:6" s="8" customFormat="1">
      <c r="A8" s="86"/>
      <c r="B8" s="86"/>
      <c r="C8" s="86"/>
      <c r="D8" s="54">
        <f>Титульный!$B$5-2</f>
        <v>2015</v>
      </c>
      <c r="E8" s="54">
        <f>Титульный!$B$5-1</f>
        <v>2016</v>
      </c>
      <c r="F8" s="54">
        <f>Титульный!$B$5</f>
        <v>2017</v>
      </c>
    </row>
    <row r="9" spans="1:6" s="8" customFormat="1">
      <c r="A9" s="86"/>
      <c r="B9" s="86"/>
      <c r="C9" s="86"/>
      <c r="D9" s="54" t="s">
        <v>74</v>
      </c>
      <c r="E9" s="54" t="s">
        <v>74</v>
      </c>
      <c r="F9" s="54" t="s">
        <v>74</v>
      </c>
    </row>
    <row r="10" spans="1:6">
      <c r="A10" s="36" t="s">
        <v>95</v>
      </c>
      <c r="B10" s="37" t="s">
        <v>37</v>
      </c>
      <c r="C10" s="36" t="s">
        <v>39</v>
      </c>
      <c r="D10" s="29">
        <f>[22]Год!$H$11</f>
        <v>60.5</v>
      </c>
      <c r="E10" s="29">
        <f>'[23]0.1'!$I$11</f>
        <v>39</v>
      </c>
      <c r="F10" s="29">
        <f>'[23]0.1'!$L$11</f>
        <v>39</v>
      </c>
    </row>
    <row r="11" spans="1:6" ht="38.25">
      <c r="A11" s="36" t="s">
        <v>96</v>
      </c>
      <c r="B11" s="37" t="s">
        <v>38</v>
      </c>
      <c r="C11" s="36" t="s">
        <v>39</v>
      </c>
      <c r="D11" s="29">
        <f>[22]Год!$H$12-[22]Год!$H$14</f>
        <v>20.486323658047443</v>
      </c>
      <c r="E11" s="29">
        <f>'[23]0.1'!$I$12</f>
        <v>18.144616666666629</v>
      </c>
      <c r="F11" s="29">
        <f>'[23]0.1'!$L$12</f>
        <v>18.154963499794629</v>
      </c>
    </row>
    <row r="12" spans="1:6">
      <c r="A12" s="36" t="s">
        <v>97</v>
      </c>
      <c r="B12" s="37" t="s">
        <v>98</v>
      </c>
      <c r="C12" s="36" t="s">
        <v>159</v>
      </c>
      <c r="D12" s="29">
        <f>'[4]ЧГРЭС действ'!$N$9</f>
        <v>269.67399999999998</v>
      </c>
      <c r="E12" s="29">
        <f>'[23]0.1'!$I$13</f>
        <v>300.62100000000004</v>
      </c>
      <c r="F12" s="29">
        <f>'[23]0.1'!$L$13</f>
        <v>231.88299999999998</v>
      </c>
    </row>
    <row r="13" spans="1:6">
      <c r="A13" s="36" t="s">
        <v>99</v>
      </c>
      <c r="B13" s="37" t="s">
        <v>100</v>
      </c>
      <c r="C13" s="36" t="s">
        <v>159</v>
      </c>
      <c r="D13" s="29">
        <f>'[4]ЧГРЭС действ'!$N$24</f>
        <v>187.64487699999995</v>
      </c>
      <c r="E13" s="29">
        <f>'[23]0.1'!$I$15</f>
        <v>288.19874883000006</v>
      </c>
      <c r="F13" s="29">
        <f>'[23]0.1'!$L$15</f>
        <v>158.51323714322126</v>
      </c>
    </row>
    <row r="14" spans="1:6">
      <c r="A14" s="36" t="s">
        <v>101</v>
      </c>
      <c r="B14" s="37" t="s">
        <v>102</v>
      </c>
      <c r="C14" s="36" t="s">
        <v>103</v>
      </c>
      <c r="D14" s="29">
        <f>'[4]ЧГРЭС действ'!$N$25</f>
        <v>1297.9349999999999</v>
      </c>
      <c r="E14" s="29">
        <f>'[23]0.1'!$I$16</f>
        <v>1469.203</v>
      </c>
      <c r="F14" s="29">
        <f>'[23]0.1'!$L$16</f>
        <v>1390.125</v>
      </c>
    </row>
    <row r="15" spans="1:6">
      <c r="A15" s="36" t="s">
        <v>104</v>
      </c>
      <c r="B15" s="37" t="s">
        <v>105</v>
      </c>
      <c r="C15" s="36" t="s">
        <v>103</v>
      </c>
      <c r="D15" s="29">
        <f>'[4]ЧГРЭС действ'!$N$28</f>
        <v>1274.1949999999999</v>
      </c>
      <c r="E15" s="29">
        <f>'[23]0.1'!$I$17</f>
        <v>1460.5029999999999</v>
      </c>
      <c r="F15" s="29">
        <f>'[23]0.1'!$L$17</f>
        <v>1377.259</v>
      </c>
    </row>
    <row r="16" spans="1:6">
      <c r="A16" s="36" t="s">
        <v>106</v>
      </c>
      <c r="B16" s="37" t="s">
        <v>15</v>
      </c>
      <c r="C16" s="36" t="s">
        <v>107</v>
      </c>
      <c r="D16" s="40"/>
      <c r="E16" s="29">
        <f>'[23]0.1'!$I$43</f>
        <v>258710.06655618484</v>
      </c>
      <c r="F16" s="29">
        <f>'[23]0.1'!$L$43</f>
        <v>203290.39066013452</v>
      </c>
    </row>
    <row r="17" spans="1:8">
      <c r="A17" s="36" t="s">
        <v>108</v>
      </c>
      <c r="B17" s="38" t="s">
        <v>18</v>
      </c>
      <c r="C17" s="36" t="s">
        <v>107</v>
      </c>
      <c r="D17" s="40"/>
      <c r="E17" s="29">
        <f>'[23]0.1'!$G$43</f>
        <v>161723.70809486401</v>
      </c>
      <c r="F17" s="29">
        <f>'[23]0.1'!$J$43</f>
        <v>100900.8024545894</v>
      </c>
    </row>
    <row r="18" spans="1:8">
      <c r="A18" s="36" t="s">
        <v>109</v>
      </c>
      <c r="B18" s="38" t="s">
        <v>19</v>
      </c>
      <c r="C18" s="36" t="s">
        <v>107</v>
      </c>
      <c r="D18" s="40"/>
      <c r="E18" s="29">
        <f>'[23]0.1'!$H$43</f>
        <v>96986.358461320837</v>
      </c>
      <c r="F18" s="29">
        <f>'[23]0.1'!$K$43</f>
        <v>102389.58820554512</v>
      </c>
    </row>
    <row r="19" spans="1:8" ht="25.5">
      <c r="A19" s="36" t="s">
        <v>110</v>
      </c>
      <c r="B19" s="38" t="s">
        <v>20</v>
      </c>
      <c r="C19" s="36" t="s">
        <v>107</v>
      </c>
      <c r="D19" s="41"/>
      <c r="E19" s="41"/>
      <c r="F19" s="41"/>
    </row>
    <row r="20" spans="1:8">
      <c r="A20" s="36" t="s">
        <v>111</v>
      </c>
      <c r="B20" s="37" t="s">
        <v>112</v>
      </c>
      <c r="C20" s="36" t="s">
        <v>107</v>
      </c>
      <c r="D20" s="29">
        <f>'[4]ЧГРЭС действ'!$N$170</f>
        <v>861320.05273999996</v>
      </c>
      <c r="E20" s="29">
        <f>'[23]0.1'!$I$31</f>
        <v>858071.64282926184</v>
      </c>
      <c r="F20" s="29">
        <f>'[23]0.1'!$L$31</f>
        <v>823961.77343225956</v>
      </c>
      <c r="G20" s="47"/>
      <c r="H20" s="47"/>
    </row>
    <row r="21" spans="1:8">
      <c r="A21" s="36" t="s">
        <v>113</v>
      </c>
      <c r="B21" s="38" t="s">
        <v>114</v>
      </c>
      <c r="C21" s="36" t="s">
        <v>107</v>
      </c>
      <c r="D21" s="29">
        <f>'[4]ЧГРЭС действ'!$N$186</f>
        <v>128092.51628186188</v>
      </c>
      <c r="E21" s="29">
        <f>'[23]0.1'!$I$32</f>
        <v>159801.07051606016</v>
      </c>
      <c r="F21" s="29">
        <f>'[23]0.1'!$L$32</f>
        <v>99785.164372777755</v>
      </c>
      <c r="G21" s="47"/>
      <c r="H21" s="47"/>
    </row>
    <row r="22" spans="1:8" ht="25.5">
      <c r="A22" s="36"/>
      <c r="B22" s="38" t="s">
        <v>115</v>
      </c>
      <c r="C22" s="36" t="s">
        <v>40</v>
      </c>
      <c r="D22" s="29">
        <f>'[4]ЧГРЭС действ'!$N$30</f>
        <v>197.43208690472446</v>
      </c>
      <c r="E22" s="29">
        <f>'[23]4'!$L$24</f>
        <v>189.6</v>
      </c>
      <c r="F22" s="29">
        <f>'[23]4'!$M$24</f>
        <v>189.6</v>
      </c>
      <c r="G22" s="47"/>
      <c r="H22" s="47"/>
    </row>
    <row r="23" spans="1:8">
      <c r="A23" s="36" t="s">
        <v>116</v>
      </c>
      <c r="B23" s="38" t="s">
        <v>117</v>
      </c>
      <c r="C23" s="36" t="s">
        <v>107</v>
      </c>
      <c r="D23" s="29">
        <f>'[4]ЧГРЭС действ'!$N$170-'[4]ЧГРЭС действ'!$N$186</f>
        <v>733227.53645813803</v>
      </c>
      <c r="E23" s="29">
        <f>'[23]0.1'!$I$33</f>
        <v>698270.57231320161</v>
      </c>
      <c r="F23" s="29">
        <f>'[23]0.1'!$L$33</f>
        <v>724176.60905948177</v>
      </c>
    </row>
    <row r="24" spans="1:8">
      <c r="A24" s="36"/>
      <c r="B24" s="38" t="s">
        <v>118</v>
      </c>
      <c r="C24" s="36" t="s">
        <v>119</v>
      </c>
      <c r="D24" s="29">
        <f>'[4]ЧГРЭС действ'!$N$35</f>
        <v>172.75364328737834</v>
      </c>
      <c r="E24" s="29">
        <f>'[23]4'!$L$28</f>
        <v>163.6</v>
      </c>
      <c r="F24" s="29">
        <f>'[23]4'!$M$28</f>
        <v>163.6</v>
      </c>
    </row>
    <row r="25" spans="1:8" ht="25.5">
      <c r="A25" s="36"/>
      <c r="B25" s="9" t="s">
        <v>120</v>
      </c>
      <c r="C25" s="36" t="s">
        <v>36</v>
      </c>
      <c r="D25" s="54" t="s">
        <v>67</v>
      </c>
      <c r="E25" s="54" t="s">
        <v>66</v>
      </c>
      <c r="F25" s="54"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4" t="s">
        <v>128</v>
      </c>
      <c r="D29" s="41"/>
      <c r="E29" s="41"/>
      <c r="F29" s="41"/>
    </row>
    <row r="30" spans="1:8" ht="25.5">
      <c r="A30" s="36" t="s">
        <v>129</v>
      </c>
      <c r="B30" s="38" t="s">
        <v>130</v>
      </c>
      <c r="C30" s="36" t="s">
        <v>36</v>
      </c>
      <c r="D30" s="41"/>
      <c r="E30" s="41"/>
      <c r="F30" s="41"/>
    </row>
    <row r="31" spans="1:8">
      <c r="A31" s="36" t="s">
        <v>131</v>
      </c>
      <c r="B31" s="9" t="s">
        <v>132</v>
      </c>
      <c r="C31" s="36" t="s">
        <v>107</v>
      </c>
      <c r="D31" s="29">
        <f>[5]ЧГРЭС!$C$7-[5]ЧГРЭС!$O$7-[5]ЧГРЭС!$W$7-[5]ЧГРЭС!$AI$7</f>
        <v>1561005.2086900002</v>
      </c>
      <c r="E31" s="41"/>
      <c r="F31" s="41"/>
    </row>
    <row r="32" spans="1:8">
      <c r="A32" s="36" t="s">
        <v>133</v>
      </c>
      <c r="B32" s="38" t="s">
        <v>22</v>
      </c>
      <c r="C32" s="36" t="s">
        <v>107</v>
      </c>
      <c r="D32" s="29">
        <f>[5]ЧГРЭС!$K$7</f>
        <v>335472.32</v>
      </c>
      <c r="E32" s="41"/>
      <c r="F32" s="41"/>
    </row>
    <row r="33" spans="1:6">
      <c r="A33" s="36" t="s">
        <v>134</v>
      </c>
      <c r="B33" s="38" t="s">
        <v>23</v>
      </c>
      <c r="C33" s="36" t="s">
        <v>107</v>
      </c>
      <c r="D33" s="29">
        <f>[5]ЧГРЭС!$S$7</f>
        <v>77341.367269999973</v>
      </c>
      <c r="E33" s="41"/>
      <c r="F33" s="41"/>
    </row>
    <row r="34" spans="1:6" ht="25.5">
      <c r="A34" s="36" t="s">
        <v>135</v>
      </c>
      <c r="B34" s="38" t="s">
        <v>24</v>
      </c>
      <c r="C34" s="36" t="s">
        <v>107</v>
      </c>
      <c r="D34" s="29">
        <f>[5]ЧГРЭС!$AA$7-[5]ЧГРЭС!$AI$7</f>
        <v>1070982.90322</v>
      </c>
      <c r="E34" s="41"/>
      <c r="F34" s="41"/>
    </row>
    <row r="35" spans="1:6">
      <c r="A35" s="36" t="s">
        <v>186</v>
      </c>
      <c r="B35" s="38" t="s">
        <v>187</v>
      </c>
      <c r="C35" s="36" t="s">
        <v>107</v>
      </c>
      <c r="D35" s="29">
        <f>[5]ЧГРЭС!$AU$7+[5]ЧГРЭС!$AY$7+[5]ЧГРЭС!$BC$7</f>
        <v>77208.618199999997</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2" sqref="A32:I32"/>
      <selection pane="topRight" activeCell="A32" sqref="A32:I32"/>
      <selection pane="bottomLeft" activeCell="A32" sqref="A32:I32"/>
      <selection pane="bottomRight" activeCell="H11" sqref="H11:I11"/>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Титульный!$C$16</f>
        <v>Челябинская ГРЭС без ДПМ/НВ</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56"/>
    </row>
    <row r="8" spans="1:11" s="3" customFormat="1">
      <c r="A8" s="93"/>
      <c r="B8" s="93"/>
      <c r="C8" s="93"/>
      <c r="D8" s="42">
        <f>Титульный!$B$5-2</f>
        <v>2015</v>
      </c>
      <c r="E8" s="43" t="s">
        <v>74</v>
      </c>
      <c r="F8" s="42">
        <f>Титульный!$B$5-1</f>
        <v>2016</v>
      </c>
      <c r="G8" s="43" t="s">
        <v>74</v>
      </c>
      <c r="H8" s="42">
        <f>Титульный!$B$5</f>
        <v>2017</v>
      </c>
      <c r="I8" s="43" t="s">
        <v>74</v>
      </c>
      <c r="K8" s="56"/>
    </row>
    <row r="9" spans="1:11" s="3" customFormat="1">
      <c r="A9" s="93"/>
      <c r="B9" s="93"/>
      <c r="C9" s="93"/>
      <c r="D9" s="55" t="s">
        <v>26</v>
      </c>
      <c r="E9" s="55" t="s">
        <v>27</v>
      </c>
      <c r="F9" s="55" t="s">
        <v>26</v>
      </c>
      <c r="G9" s="55" t="s">
        <v>27</v>
      </c>
      <c r="H9" s="55" t="s">
        <v>26</v>
      </c>
      <c r="I9" s="55" t="s">
        <v>27</v>
      </c>
    </row>
    <row r="10" spans="1:11" ht="12.75" customHeight="1">
      <c r="A10" s="89" t="s">
        <v>177</v>
      </c>
      <c r="B10" s="90"/>
      <c r="C10" s="90"/>
      <c r="D10" s="90"/>
      <c r="E10" s="90"/>
      <c r="F10" s="90"/>
      <c r="G10" s="90"/>
      <c r="H10" s="90"/>
      <c r="I10" s="91"/>
    </row>
    <row r="11" spans="1:11" ht="12.75" customHeight="1">
      <c r="A11" s="54" t="s">
        <v>161</v>
      </c>
      <c r="B11" s="37" t="s">
        <v>162</v>
      </c>
      <c r="C11" s="36" t="s">
        <v>175</v>
      </c>
      <c r="D11" s="29">
        <f>'[6]Тарифы ЭЭ и ГМ'!P9</f>
        <v>573.99</v>
      </c>
      <c r="E11" s="29">
        <f>'[6]Тарифы ЭЭ и ГМ'!Q9</f>
        <v>573.99</v>
      </c>
      <c r="F11" s="29">
        <f>'[6]Тарифы ЭЭ и ГМ'!T9</f>
        <v>561.15</v>
      </c>
      <c r="G11" s="29">
        <f>'[6]Тарифы ЭЭ и ГМ'!U9</f>
        <v>561.15</v>
      </c>
      <c r="H11" s="87">
        <f>'[23]0.1'!$L$20</f>
        <v>636.54496162628129</v>
      </c>
      <c r="I11" s="92"/>
    </row>
    <row r="12" spans="1:11" ht="12.75" customHeight="1">
      <c r="A12" s="54"/>
      <c r="B12" s="45" t="s">
        <v>178</v>
      </c>
      <c r="C12" s="36" t="s">
        <v>175</v>
      </c>
      <c r="D12" s="29">
        <f>('[4]ЧГРЭС действ'!$V$186+'[4]ЧГРЭС действ'!$AD$186+'[4]ЧГРЭС действ'!$AL$186+'[4]ЧГРЭС действ'!$AX$186+'[4]ЧГРЭС действ'!$BF$186+'[4]ЧГРЭС действ'!$BN$186)/('[4]ЧГРЭС действ'!$V$24+'[4]ЧГРЭС действ'!$AD$24+'[4]ЧГРЭС действ'!$AL$24+'[4]ЧГРЭС действ'!$AX$24+'[4]ЧГРЭС действ'!$BF$24+'[4]ЧГРЭС действ'!$BN$24)</f>
        <v>649.70974251204382</v>
      </c>
      <c r="E12" s="29">
        <f>('[4]ЧГРЭС действ'!$BZ$186+'[4]ЧГРЭС действ'!$CH$186+'[4]ЧГРЭС действ'!$CP$186+'[4]ЧГРЭС действ'!$DB$186+'[4]ЧГРЭС действ'!$DJ$186+'[4]ЧГРЭС действ'!$DR$186)/('[4]ЧГРЭС действ'!$BZ$24+'[4]ЧГРЭС действ'!$CH$24+'[4]ЧГРЭС действ'!$CP$24+'[4]ЧГРЭС действ'!$DB$24+'[4]ЧГРЭС действ'!$DJ$24+'[4]ЧГРЭС действ'!$DR$24)</f>
        <v>743.0539940787545</v>
      </c>
      <c r="F12" s="29">
        <f>'[23]2.2'!$G$170</f>
        <v>567.70102125329549</v>
      </c>
      <c r="G12" s="29">
        <f>'[23]2.1'!$G$170</f>
        <v>554.48217997060817</v>
      </c>
      <c r="H12" s="87">
        <f>'[23]2'!$G$170</f>
        <v>629.50682334888529</v>
      </c>
      <c r="I12" s="92"/>
    </row>
    <row r="13" spans="1:11" ht="12.75" customHeight="1">
      <c r="A13" s="54" t="s">
        <v>163</v>
      </c>
      <c r="B13" s="37" t="s">
        <v>164</v>
      </c>
      <c r="C13" s="36" t="s">
        <v>165</v>
      </c>
      <c r="D13" s="29">
        <f>'[6]Тарифы ЭЭ и ГМ'!P29</f>
        <v>412905.8</v>
      </c>
      <c r="E13" s="29">
        <f>'[6]Тарифы ЭЭ и ГМ'!Q29</f>
        <v>414705.15</v>
      </c>
      <c r="F13" s="29">
        <f>'[6]Тарифы ЭЭ и ГМ'!T29</f>
        <v>414705.15</v>
      </c>
      <c r="G13" s="29">
        <f>'[6]Тарифы ЭЭ и ГМ'!U29</f>
        <v>445432.2</v>
      </c>
      <c r="H13" s="87">
        <f>'[23]0.1'!$L$21</f>
        <v>469979.77626845392</v>
      </c>
      <c r="I13" s="92"/>
    </row>
    <row r="14" spans="1:11" ht="27.75" customHeight="1">
      <c r="A14" s="54" t="s">
        <v>166</v>
      </c>
      <c r="B14" s="37" t="s">
        <v>181</v>
      </c>
      <c r="C14" s="36" t="s">
        <v>51</v>
      </c>
      <c r="D14" s="87">
        <f>[7]Индексация_ЧО!$O$78</f>
        <v>592.1917828486728</v>
      </c>
      <c r="E14" s="92"/>
      <c r="F14" s="87">
        <f>[7]Индексация_ЧО!$S$78</f>
        <v>633.03021754515873</v>
      </c>
      <c r="G14" s="92"/>
      <c r="H14" s="87">
        <f>'[8]6.1. ЧО'!$I$79</f>
        <v>723.60272328271651</v>
      </c>
      <c r="I14" s="92"/>
    </row>
    <row r="15" spans="1:11" ht="26.25" customHeight="1">
      <c r="A15" s="54" t="s">
        <v>167</v>
      </c>
      <c r="B15" s="46" t="s">
        <v>52</v>
      </c>
      <c r="C15" s="36" t="s">
        <v>51</v>
      </c>
      <c r="D15" s="29">
        <f>'[6]Тарифы ТЭ и ТН'!$N$7</f>
        <v>568.66</v>
      </c>
      <c r="E15" s="29">
        <f>'[6]Тарифы ТЭ и ТН'!$O$7</f>
        <v>622.67999999999995</v>
      </c>
      <c r="F15" s="29">
        <f>'[6]Тарифы ТЭ и ТН'!$Q$7</f>
        <v>622.67999999999995</v>
      </c>
      <c r="G15" s="29">
        <f>'[6]Тарифы ТЭ и ТН'!$R$7</f>
        <v>646.07000000000005</v>
      </c>
      <c r="H15" s="87">
        <f>'[8]6.1. ЧО'!$I$80</f>
        <v>723.21145782579833</v>
      </c>
      <c r="I15" s="88"/>
    </row>
    <row r="16" spans="1:11" ht="12.75" customHeight="1">
      <c r="A16" s="54" t="s">
        <v>168</v>
      </c>
      <c r="B16" s="46" t="s">
        <v>53</v>
      </c>
      <c r="C16" s="36" t="s">
        <v>51</v>
      </c>
      <c r="D16" s="44"/>
      <c r="E16" s="44"/>
      <c r="F16" s="44"/>
      <c r="G16" s="44"/>
      <c r="H16" s="44"/>
      <c r="I16" s="44"/>
    </row>
    <row r="17" spans="1:9" ht="12.75" customHeight="1">
      <c r="A17" s="54"/>
      <c r="B17" s="38" t="s">
        <v>54</v>
      </c>
      <c r="C17" s="36" t="s">
        <v>51</v>
      </c>
      <c r="D17" s="44"/>
      <c r="E17" s="44"/>
      <c r="F17" s="44"/>
      <c r="G17" s="44"/>
      <c r="H17" s="44"/>
      <c r="I17" s="44"/>
    </row>
    <row r="18" spans="1:9" ht="12.75" customHeight="1">
      <c r="A18" s="54"/>
      <c r="B18" s="38" t="s">
        <v>55</v>
      </c>
      <c r="C18" s="36" t="s">
        <v>51</v>
      </c>
      <c r="D18" s="44"/>
      <c r="E18" s="44"/>
      <c r="F18" s="44"/>
      <c r="G18" s="44"/>
      <c r="H18" s="44"/>
      <c r="I18" s="44"/>
    </row>
    <row r="19" spans="1:9" ht="12.75" customHeight="1">
      <c r="A19" s="54"/>
      <c r="B19" s="38" t="s">
        <v>56</v>
      </c>
      <c r="C19" s="36" t="s">
        <v>51</v>
      </c>
      <c r="D19" s="44"/>
      <c r="E19" s="44"/>
      <c r="F19" s="44"/>
      <c r="G19" s="44"/>
      <c r="H19" s="44"/>
      <c r="I19" s="44"/>
    </row>
    <row r="20" spans="1:9" ht="12.75" customHeight="1">
      <c r="A20" s="54"/>
      <c r="B20" s="38" t="s">
        <v>57</v>
      </c>
      <c r="C20" s="36" t="s">
        <v>51</v>
      </c>
      <c r="D20" s="44"/>
      <c r="E20" s="44"/>
      <c r="F20" s="44"/>
      <c r="G20" s="44"/>
      <c r="H20" s="44"/>
      <c r="I20" s="44"/>
    </row>
    <row r="21" spans="1:9" ht="12.75" customHeight="1">
      <c r="A21" s="54" t="s">
        <v>169</v>
      </c>
      <c r="B21" s="46" t="s">
        <v>58</v>
      </c>
      <c r="C21" s="36" t="s">
        <v>51</v>
      </c>
      <c r="D21" s="44"/>
      <c r="E21" s="44"/>
      <c r="F21" s="44"/>
      <c r="G21" s="44"/>
      <c r="H21" s="44"/>
      <c r="I21" s="44"/>
    </row>
    <row r="22" spans="1:9" ht="12.75" customHeight="1">
      <c r="A22" s="54" t="s">
        <v>170</v>
      </c>
      <c r="B22" s="37" t="s">
        <v>59</v>
      </c>
      <c r="C22" s="36" t="s">
        <v>36</v>
      </c>
      <c r="D22" s="44"/>
      <c r="E22" s="44"/>
      <c r="F22" s="44"/>
      <c r="G22" s="44"/>
      <c r="H22" s="44"/>
      <c r="I22" s="44"/>
    </row>
    <row r="23" spans="1:9" ht="25.5" customHeight="1">
      <c r="A23" s="54" t="s">
        <v>171</v>
      </c>
      <c r="B23" s="38" t="s">
        <v>60</v>
      </c>
      <c r="C23" s="54" t="s">
        <v>61</v>
      </c>
      <c r="D23" s="44"/>
      <c r="E23" s="44"/>
      <c r="F23" s="44"/>
      <c r="G23" s="44"/>
      <c r="H23" s="44"/>
      <c r="I23" s="44"/>
    </row>
    <row r="24" spans="1:9" ht="12.75" customHeight="1">
      <c r="A24" s="54" t="s">
        <v>172</v>
      </c>
      <c r="B24" s="46" t="s">
        <v>62</v>
      </c>
      <c r="C24" s="36" t="s">
        <v>51</v>
      </c>
      <c r="D24" s="44"/>
      <c r="E24" s="44"/>
      <c r="F24" s="44"/>
      <c r="G24" s="44"/>
      <c r="H24" s="44"/>
      <c r="I24" s="44"/>
    </row>
    <row r="25" spans="1:9" ht="12.75" customHeight="1">
      <c r="A25" s="54" t="s">
        <v>173</v>
      </c>
      <c r="B25" s="37" t="s">
        <v>63</v>
      </c>
      <c r="C25" s="36" t="s">
        <v>176</v>
      </c>
      <c r="D25" s="44"/>
      <c r="E25" s="44"/>
      <c r="F25" s="44"/>
      <c r="G25" s="44"/>
      <c r="H25" s="44"/>
      <c r="I25" s="44"/>
    </row>
    <row r="26" spans="1:9" ht="15" customHeight="1">
      <c r="A26" s="54"/>
      <c r="B26" s="38" t="s">
        <v>64</v>
      </c>
      <c r="C26" s="36" t="s">
        <v>176</v>
      </c>
      <c r="D26" s="29">
        <f>'[6]Тарифы ТЭ и ТН'!N24</f>
        <v>25.19</v>
      </c>
      <c r="E26" s="29">
        <f>'[6]Тарифы ТЭ и ТН'!O24</f>
        <v>29</v>
      </c>
      <c r="F26" s="29">
        <f>'[6]Тарифы ТЭ и ТН'!Q24</f>
        <v>28.16</v>
      </c>
      <c r="G26" s="29">
        <f>'[6]Тарифы ТЭ и ТН'!R24</f>
        <v>28.16</v>
      </c>
      <c r="H26" s="87">
        <f>[8]ТН_ЧО!$E$40</f>
        <v>37.055523346219893</v>
      </c>
      <c r="I26" s="88"/>
    </row>
    <row r="27" spans="1:9">
      <c r="A27" s="54"/>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t="s">
        <v>189</v>
      </c>
      <c r="B32" s="84"/>
      <c r="C32" s="84"/>
      <c r="D32" s="84"/>
      <c r="E32" s="84"/>
      <c r="F32" s="84"/>
      <c r="G32" s="84"/>
      <c r="H32" s="84"/>
      <c r="I32" s="84"/>
    </row>
  </sheetData>
  <mergeCells count="21">
    <mergeCell ref="A31:I31"/>
    <mergeCell ref="A32:I32"/>
    <mergeCell ref="H15:I15"/>
    <mergeCell ref="H26:I26"/>
    <mergeCell ref="A29:I29"/>
    <mergeCell ref="A30:I30"/>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H7" sqref="H7"/>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Титульный!$C$17</f>
        <v>Челябинская ГРЭС (БЛ 1) ДПМ</v>
      </c>
      <c r="B5" s="85"/>
      <c r="C5" s="85"/>
      <c r="D5" s="85"/>
      <c r="E5" s="85"/>
      <c r="F5" s="85"/>
    </row>
    <row r="6" spans="1:6">
      <c r="A6" s="53"/>
      <c r="B6" s="53"/>
      <c r="C6" s="53"/>
      <c r="D6" s="53"/>
      <c r="E6" s="53"/>
      <c r="F6" s="53"/>
    </row>
    <row r="7" spans="1:6" s="8" customFormat="1" ht="38.25">
      <c r="A7" s="86" t="s">
        <v>2</v>
      </c>
      <c r="B7" s="86" t="s">
        <v>13</v>
      </c>
      <c r="C7" s="86" t="s">
        <v>14</v>
      </c>
      <c r="D7" s="54" t="s">
        <v>156</v>
      </c>
      <c r="E7" s="54" t="s">
        <v>157</v>
      </c>
      <c r="F7" s="54" t="s">
        <v>158</v>
      </c>
    </row>
    <row r="8" spans="1:6" s="8" customFormat="1">
      <c r="A8" s="86"/>
      <c r="B8" s="86"/>
      <c r="C8" s="86"/>
      <c r="D8" s="54">
        <f>Титульный!$B$5-2</f>
        <v>2015</v>
      </c>
      <c r="E8" s="54">
        <f>Титульный!$B$5-1</f>
        <v>2016</v>
      </c>
      <c r="F8" s="54">
        <f>Титульный!$B$5</f>
        <v>2017</v>
      </c>
    </row>
    <row r="9" spans="1:6" s="8" customFormat="1">
      <c r="A9" s="86"/>
      <c r="B9" s="86"/>
      <c r="C9" s="86"/>
      <c r="D9" s="54" t="s">
        <v>74</v>
      </c>
      <c r="E9" s="54" t="s">
        <v>74</v>
      </c>
      <c r="F9" s="54" t="s">
        <v>74</v>
      </c>
    </row>
    <row r="10" spans="1:6">
      <c r="A10" s="36" t="s">
        <v>95</v>
      </c>
      <c r="B10" s="37" t="s">
        <v>37</v>
      </c>
      <c r="C10" s="36" t="s">
        <v>39</v>
      </c>
      <c r="D10" s="29">
        <f>[24]Год!$H$11</f>
        <v>20.583333333333332</v>
      </c>
      <c r="E10" s="29">
        <f>'[25]0.1'!$I$11</f>
        <v>247.5</v>
      </c>
      <c r="F10" s="29">
        <f>'[25]0.1'!$L$11</f>
        <v>247</v>
      </c>
    </row>
    <row r="11" spans="1:6" ht="38.25">
      <c r="A11" s="36" t="s">
        <v>96</v>
      </c>
      <c r="B11" s="37" t="s">
        <v>38</v>
      </c>
      <c r="C11" s="36" t="s">
        <v>39</v>
      </c>
      <c r="D11" s="29">
        <f>[24]Год!$H$12-[24]Год!$H$14</f>
        <v>19.817540322580644</v>
      </c>
      <c r="E11" s="29">
        <f>'[25]0.1'!$I$12</f>
        <v>240.82469166666667</v>
      </c>
      <c r="F11" s="29">
        <f>'[25]0.1'!$L$12</f>
        <v>239.42926587301588</v>
      </c>
    </row>
    <row r="12" spans="1:6">
      <c r="A12" s="36" t="s">
        <v>97</v>
      </c>
      <c r="B12" s="37" t="s">
        <v>98</v>
      </c>
      <c r="C12" s="36" t="s">
        <v>159</v>
      </c>
      <c r="D12" s="29">
        <f>'[4]ЧГРЭС Б1'!$N$9</f>
        <v>254.14</v>
      </c>
      <c r="E12" s="29">
        <f>'[25]0.1'!$I$13</f>
        <v>1638.3610000000001</v>
      </c>
      <c r="F12" s="29">
        <f>'[25]0.1'!$L$13</f>
        <v>1638.3620000000001</v>
      </c>
    </row>
    <row r="13" spans="1:6">
      <c r="A13" s="36" t="s">
        <v>99</v>
      </c>
      <c r="B13" s="37" t="s">
        <v>100</v>
      </c>
      <c r="C13" s="36" t="s">
        <v>159</v>
      </c>
      <c r="D13" s="29">
        <f>'[4]ЧГРЭС Б1'!$N$24</f>
        <v>239.62899999999999</v>
      </c>
      <c r="E13" s="29">
        <f>'[25]0.1'!$I$15</f>
        <v>1581.0189857600001</v>
      </c>
      <c r="F13" s="29">
        <f>'[25]0.1'!$L$15</f>
        <v>1572.0790000000002</v>
      </c>
    </row>
    <row r="14" spans="1:6">
      <c r="A14" s="36" t="s">
        <v>101</v>
      </c>
      <c r="B14" s="37" t="s">
        <v>102</v>
      </c>
      <c r="C14" s="36" t="s">
        <v>103</v>
      </c>
      <c r="D14" s="29">
        <f>'[4]ЧГРЭС Б1'!$N$25</f>
        <v>0</v>
      </c>
      <c r="E14" s="29">
        <f>'[25]0.1'!$I$16</f>
        <v>0</v>
      </c>
      <c r="F14" s="29">
        <f>'[25]0.1'!$L$16</f>
        <v>0</v>
      </c>
    </row>
    <row r="15" spans="1:6">
      <c r="A15" s="36" t="s">
        <v>104</v>
      </c>
      <c r="B15" s="37" t="s">
        <v>105</v>
      </c>
      <c r="C15" s="36" t="s">
        <v>103</v>
      </c>
      <c r="D15" s="29">
        <f>'[4]ЧГРЭС Б1'!$N$28</f>
        <v>0</v>
      </c>
      <c r="E15" s="29">
        <f>'[25]0.1'!$I$17</f>
        <v>0</v>
      </c>
      <c r="F15" s="29">
        <f>'[25]0.1'!$L$17</f>
        <v>0</v>
      </c>
    </row>
    <row r="16" spans="1:6">
      <c r="A16" s="36" t="s">
        <v>106</v>
      </c>
      <c r="B16" s="37" t="s">
        <v>15</v>
      </c>
      <c r="C16" s="36" t="s">
        <v>107</v>
      </c>
      <c r="D16" s="40"/>
      <c r="E16" s="29">
        <f>'[25]0.1'!$I$43</f>
        <v>1327084.8472066151</v>
      </c>
      <c r="F16" s="29">
        <f>'[25]0.1'!$L$43</f>
        <v>1346045.3954937907</v>
      </c>
    </row>
    <row r="17" spans="1:8">
      <c r="A17" s="36" t="s">
        <v>108</v>
      </c>
      <c r="B17" s="38" t="s">
        <v>18</v>
      </c>
      <c r="C17" s="36" t="s">
        <v>107</v>
      </c>
      <c r="D17" s="40"/>
      <c r="E17" s="29">
        <f>'[25]0.1'!$G$43</f>
        <v>1327084.8472066151</v>
      </c>
      <c r="F17" s="29">
        <f>'[25]0.1'!$J$43</f>
        <v>1346045.3954937907</v>
      </c>
    </row>
    <row r="18" spans="1:8">
      <c r="A18" s="36" t="s">
        <v>109</v>
      </c>
      <c r="B18" s="38" t="s">
        <v>19</v>
      </c>
      <c r="C18" s="36" t="s">
        <v>107</v>
      </c>
      <c r="D18" s="40"/>
      <c r="E18" s="29">
        <f>'[25]0.1'!$H$43</f>
        <v>0</v>
      </c>
      <c r="F18" s="29">
        <f>'[25]0.1'!$K$43</f>
        <v>0</v>
      </c>
    </row>
    <row r="19" spans="1:8" ht="25.5">
      <c r="A19" s="36" t="s">
        <v>110</v>
      </c>
      <c r="B19" s="38" t="s">
        <v>20</v>
      </c>
      <c r="C19" s="36" t="s">
        <v>107</v>
      </c>
      <c r="D19" s="41"/>
      <c r="E19" s="41"/>
      <c r="F19" s="41"/>
    </row>
    <row r="20" spans="1:8">
      <c r="A20" s="36" t="s">
        <v>111</v>
      </c>
      <c r="B20" s="37" t="s">
        <v>112</v>
      </c>
      <c r="C20" s="36" t="s">
        <v>107</v>
      </c>
      <c r="D20" s="29">
        <f>'[4]ЧГРЭС Б1'!$N$170</f>
        <v>227099.33041999998</v>
      </c>
      <c r="E20" s="29">
        <f>'[25]0.1'!$I$31</f>
        <v>1325340.9832653219</v>
      </c>
      <c r="F20" s="29">
        <f>'[25]0.1'!$L$31</f>
        <v>1344216.022184256</v>
      </c>
      <c r="G20" s="47"/>
      <c r="H20" s="47"/>
    </row>
    <row r="21" spans="1:8">
      <c r="A21" s="36" t="s">
        <v>113</v>
      </c>
      <c r="B21" s="38" t="s">
        <v>114</v>
      </c>
      <c r="C21" s="36" t="s">
        <v>107</v>
      </c>
      <c r="D21" s="29">
        <f>'[4]ЧГРЭС Б1'!$N$186</f>
        <v>227099.33041999998</v>
      </c>
      <c r="E21" s="29">
        <f>'[25]0.1'!$I$32</f>
        <v>1325340.9832653219</v>
      </c>
      <c r="F21" s="29">
        <f>'[25]0.1'!$L$32</f>
        <v>1344216.022184256</v>
      </c>
      <c r="G21" s="47"/>
      <c r="H21" s="47"/>
    </row>
    <row r="22" spans="1:8" ht="25.5">
      <c r="A22" s="36"/>
      <c r="B22" s="38" t="s">
        <v>115</v>
      </c>
      <c r="C22" s="36" t="s">
        <v>40</v>
      </c>
      <c r="D22" s="29">
        <f>'[4]ЧГРЭС Б1'!$N$30</f>
        <v>284.76102641983584</v>
      </c>
      <c r="E22" s="29">
        <f>'[25]4'!$L$24</f>
        <v>242.2</v>
      </c>
      <c r="F22" s="29">
        <f>'[25]4'!$M$24</f>
        <v>242.2</v>
      </c>
      <c r="G22" s="47"/>
      <c r="H22" s="47"/>
    </row>
    <row r="23" spans="1:8">
      <c r="A23" s="36" t="s">
        <v>116</v>
      </c>
      <c r="B23" s="38" t="s">
        <v>117</v>
      </c>
      <c r="C23" s="36" t="s">
        <v>107</v>
      </c>
      <c r="D23" s="29">
        <f>'[4]ЧГРЭС Б1'!$N$170-'[4]ЧГРЭС Б1'!$N$186</f>
        <v>0</v>
      </c>
      <c r="E23" s="29">
        <f>'[25]0.1'!$I$33</f>
        <v>0</v>
      </c>
      <c r="F23" s="29">
        <f>'[25]0.1'!$L$33</f>
        <v>0</v>
      </c>
    </row>
    <row r="24" spans="1:8">
      <c r="A24" s="36"/>
      <c r="B24" s="38" t="s">
        <v>118</v>
      </c>
      <c r="C24" s="36" t="s">
        <v>119</v>
      </c>
      <c r="D24" s="29">
        <f>'[4]ЧГРЭС Б1'!$N$35</f>
        <v>0</v>
      </c>
      <c r="E24" s="29">
        <f>'[25]4'!$L$28</f>
        <v>0</v>
      </c>
      <c r="F24" s="29">
        <f>'[25]4'!$M$28</f>
        <v>0</v>
      </c>
    </row>
    <row r="25" spans="1:8" ht="25.5">
      <c r="A25" s="36"/>
      <c r="B25" s="9" t="s">
        <v>120</v>
      </c>
      <c r="C25" s="36" t="s">
        <v>36</v>
      </c>
      <c r="D25" s="54" t="s">
        <v>67</v>
      </c>
      <c r="E25" s="54" t="s">
        <v>66</v>
      </c>
      <c r="F25" s="54"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4" t="s">
        <v>128</v>
      </c>
      <c r="D29" s="41"/>
      <c r="E29" s="41"/>
      <c r="F29" s="41"/>
    </row>
    <row r="30" spans="1:8" ht="25.5">
      <c r="A30" s="36" t="s">
        <v>129</v>
      </c>
      <c r="B30" s="38" t="s">
        <v>130</v>
      </c>
      <c r="C30" s="36" t="s">
        <v>36</v>
      </c>
      <c r="D30" s="41"/>
      <c r="E30" s="41"/>
      <c r="F30" s="41"/>
    </row>
    <row r="31" spans="1:8">
      <c r="A31" s="36" t="s">
        <v>131</v>
      </c>
      <c r="B31" s="9" t="s">
        <v>132</v>
      </c>
      <c r="C31" s="36" t="s">
        <v>107</v>
      </c>
      <c r="D31" s="29">
        <f>[5]ЧГРЭС!$O$7+[5]ЧГРЭС!$W$7+[5]ЧГРЭС!$AI$7</f>
        <v>373458.33403000003</v>
      </c>
      <c r="E31" s="41"/>
      <c r="F31" s="41"/>
      <c r="G31" s="47"/>
    </row>
    <row r="32" spans="1:8">
      <c r="A32" s="36" t="s">
        <v>133</v>
      </c>
      <c r="B32" s="38" t="s">
        <v>22</v>
      </c>
      <c r="C32" s="36" t="s">
        <v>107</v>
      </c>
      <c r="D32" s="29">
        <f>[5]ЧГРЭС!$O$7</f>
        <v>227099.33</v>
      </c>
      <c r="E32" s="41"/>
      <c r="F32" s="41"/>
    </row>
    <row r="33" spans="1:6">
      <c r="A33" s="36" t="s">
        <v>134</v>
      </c>
      <c r="B33" s="38" t="s">
        <v>23</v>
      </c>
      <c r="C33" s="36" t="s">
        <v>107</v>
      </c>
      <c r="D33" s="29">
        <f>[5]ЧГРЭС!$W$7</f>
        <v>146359.00403000004</v>
      </c>
      <c r="E33" s="41"/>
      <c r="F33" s="41"/>
    </row>
    <row r="34" spans="1:6" ht="25.5">
      <c r="A34" s="36" t="s">
        <v>135</v>
      </c>
      <c r="B34" s="38" t="s">
        <v>24</v>
      </c>
      <c r="C34" s="36" t="s">
        <v>107</v>
      </c>
      <c r="D34" s="29">
        <f>[5]ЧГРЭС!$AI$7</f>
        <v>0</v>
      </c>
      <c r="E34" s="41"/>
      <c r="F34" s="41"/>
    </row>
    <row r="35" spans="1:6">
      <c r="A35" s="36" t="s">
        <v>186</v>
      </c>
      <c r="B35" s="38" t="s">
        <v>187</v>
      </c>
      <c r="C35" s="36" t="s">
        <v>107</v>
      </c>
      <c r="D35" s="29">
        <v>0</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2" sqref="A32:I32"/>
      <selection pane="topRight" activeCell="A32" sqref="A32:I32"/>
      <selection pane="bottomLeft" activeCell="A32" sqref="A32:I32"/>
      <selection pane="bottomRight" activeCell="E15" sqref="E15"/>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Титульный!$C$17</f>
        <v>Челябинская ГРЭС (БЛ 1) ДПМ</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56"/>
    </row>
    <row r="8" spans="1:11" s="3" customFormat="1">
      <c r="A8" s="93"/>
      <c r="B8" s="93"/>
      <c r="C8" s="93"/>
      <c r="D8" s="42">
        <f>Титульный!$B$5-2</f>
        <v>2015</v>
      </c>
      <c r="E8" s="43" t="s">
        <v>74</v>
      </c>
      <c r="F8" s="42">
        <f>Титульный!$B$5-1</f>
        <v>2016</v>
      </c>
      <c r="G8" s="43" t="s">
        <v>74</v>
      </c>
      <c r="H8" s="42">
        <f>Титульный!$B$5</f>
        <v>2017</v>
      </c>
      <c r="I8" s="43" t="s">
        <v>74</v>
      </c>
      <c r="K8" s="56"/>
    </row>
    <row r="9" spans="1:11" s="3" customFormat="1">
      <c r="A9" s="93"/>
      <c r="B9" s="93"/>
      <c r="C9" s="93"/>
      <c r="D9" s="55" t="s">
        <v>26</v>
      </c>
      <c r="E9" s="55" t="s">
        <v>27</v>
      </c>
      <c r="F9" s="55" t="s">
        <v>26</v>
      </c>
      <c r="G9" s="55" t="s">
        <v>27</v>
      </c>
      <c r="H9" s="55" t="s">
        <v>26</v>
      </c>
      <c r="I9" s="55" t="s">
        <v>27</v>
      </c>
    </row>
    <row r="10" spans="1:11" ht="12.75" customHeight="1">
      <c r="A10" s="89" t="s">
        <v>177</v>
      </c>
      <c r="B10" s="90"/>
      <c r="C10" s="90"/>
      <c r="D10" s="90"/>
      <c r="E10" s="90"/>
      <c r="F10" s="90"/>
      <c r="G10" s="90"/>
      <c r="H10" s="90"/>
      <c r="I10" s="91"/>
    </row>
    <row r="11" spans="1:11" ht="12.75" customHeight="1">
      <c r="A11" s="54" t="s">
        <v>161</v>
      </c>
      <c r="B11" s="37" t="s">
        <v>162</v>
      </c>
      <c r="C11" s="36" t="s">
        <v>175</v>
      </c>
      <c r="D11" s="44"/>
      <c r="E11" s="44"/>
      <c r="F11" s="29">
        <f>'[6]Тарифы ЭЭ и ГМ'!T10</f>
        <v>839.39</v>
      </c>
      <c r="G11" s="29">
        <f>'[6]Тарифы ЭЭ и ГМ'!U10</f>
        <v>839.39</v>
      </c>
      <c r="H11" s="87">
        <f>'[25]0.1'!$L$20</f>
        <v>856.2199453677523</v>
      </c>
      <c r="I11" s="92"/>
    </row>
    <row r="12" spans="1:11" ht="12.75" customHeight="1">
      <c r="A12" s="54"/>
      <c r="B12" s="45" t="s">
        <v>178</v>
      </c>
      <c r="C12" s="36" t="s">
        <v>175</v>
      </c>
      <c r="D12" s="44"/>
      <c r="E12" s="44"/>
      <c r="F12" s="29">
        <f>G12</f>
        <v>838.28277535087727</v>
      </c>
      <c r="G12" s="29">
        <f>'[25]2.1'!$G$170</f>
        <v>838.28277535087727</v>
      </c>
      <c r="H12" s="87">
        <f>'[25]2'!$G$170</f>
        <v>855.05628036775238</v>
      </c>
      <c r="I12" s="92"/>
    </row>
    <row r="13" spans="1:11" ht="12.75" customHeight="1">
      <c r="A13" s="54" t="s">
        <v>163</v>
      </c>
      <c r="B13" s="37" t="s">
        <v>164</v>
      </c>
      <c r="C13" s="36" t="s">
        <v>165</v>
      </c>
      <c r="D13" s="44"/>
      <c r="E13" s="44"/>
      <c r="F13" s="44"/>
      <c r="G13" s="44"/>
      <c r="H13" s="44"/>
      <c r="I13" s="44"/>
    </row>
    <row r="14" spans="1:11" ht="27.75" customHeight="1">
      <c r="A14" s="54" t="s">
        <v>166</v>
      </c>
      <c r="B14" s="37" t="s">
        <v>181</v>
      </c>
      <c r="C14" s="36" t="s">
        <v>51</v>
      </c>
      <c r="D14" s="44"/>
      <c r="E14" s="44"/>
      <c r="F14" s="44"/>
      <c r="G14" s="44"/>
      <c r="H14" s="44"/>
      <c r="I14" s="44"/>
    </row>
    <row r="15" spans="1:11" ht="26.25" customHeight="1">
      <c r="A15" s="54" t="s">
        <v>167</v>
      </c>
      <c r="B15" s="46" t="s">
        <v>52</v>
      </c>
      <c r="C15" s="36" t="s">
        <v>51</v>
      </c>
      <c r="D15" s="44"/>
      <c r="E15" s="44"/>
      <c r="F15" s="44"/>
      <c r="G15" s="44"/>
      <c r="H15" s="44"/>
      <c r="I15" s="44"/>
    </row>
    <row r="16" spans="1:11" ht="12.75" customHeight="1">
      <c r="A16" s="54" t="s">
        <v>168</v>
      </c>
      <c r="B16" s="46" t="s">
        <v>53</v>
      </c>
      <c r="C16" s="36" t="s">
        <v>51</v>
      </c>
      <c r="D16" s="44"/>
      <c r="E16" s="44"/>
      <c r="F16" s="44"/>
      <c r="G16" s="44"/>
      <c r="H16" s="44"/>
      <c r="I16" s="44"/>
    </row>
    <row r="17" spans="1:9" ht="12.75" customHeight="1">
      <c r="A17" s="54"/>
      <c r="B17" s="38" t="s">
        <v>54</v>
      </c>
      <c r="C17" s="36" t="s">
        <v>51</v>
      </c>
      <c r="D17" s="44"/>
      <c r="E17" s="44"/>
      <c r="F17" s="44"/>
      <c r="G17" s="44"/>
      <c r="H17" s="44"/>
      <c r="I17" s="44"/>
    </row>
    <row r="18" spans="1:9" ht="12.75" customHeight="1">
      <c r="A18" s="54"/>
      <c r="B18" s="38" t="s">
        <v>55</v>
      </c>
      <c r="C18" s="36" t="s">
        <v>51</v>
      </c>
      <c r="D18" s="44"/>
      <c r="E18" s="44"/>
      <c r="F18" s="44"/>
      <c r="G18" s="44"/>
      <c r="H18" s="44"/>
      <c r="I18" s="44"/>
    </row>
    <row r="19" spans="1:9" ht="12.75" customHeight="1">
      <c r="A19" s="54"/>
      <c r="B19" s="38" t="s">
        <v>56</v>
      </c>
      <c r="C19" s="36" t="s">
        <v>51</v>
      </c>
      <c r="D19" s="44"/>
      <c r="E19" s="44"/>
      <c r="F19" s="44"/>
      <c r="G19" s="44"/>
      <c r="H19" s="44"/>
      <c r="I19" s="44"/>
    </row>
    <row r="20" spans="1:9" ht="12.75" customHeight="1">
      <c r="A20" s="54"/>
      <c r="B20" s="38" t="s">
        <v>57</v>
      </c>
      <c r="C20" s="36" t="s">
        <v>51</v>
      </c>
      <c r="D20" s="44"/>
      <c r="E20" s="44"/>
      <c r="F20" s="44"/>
      <c r="G20" s="44"/>
      <c r="H20" s="44"/>
      <c r="I20" s="44"/>
    </row>
    <row r="21" spans="1:9" ht="12.75" customHeight="1">
      <c r="A21" s="54" t="s">
        <v>169</v>
      </c>
      <c r="B21" s="46" t="s">
        <v>58</v>
      </c>
      <c r="C21" s="36" t="s">
        <v>51</v>
      </c>
      <c r="D21" s="44"/>
      <c r="E21" s="44"/>
      <c r="F21" s="44"/>
      <c r="G21" s="44"/>
      <c r="H21" s="44"/>
      <c r="I21" s="44"/>
    </row>
    <row r="22" spans="1:9" ht="12.75" customHeight="1">
      <c r="A22" s="54" t="s">
        <v>170</v>
      </c>
      <c r="B22" s="37" t="s">
        <v>59</v>
      </c>
      <c r="C22" s="36" t="s">
        <v>36</v>
      </c>
      <c r="D22" s="44"/>
      <c r="E22" s="44"/>
      <c r="F22" s="44"/>
      <c r="G22" s="44"/>
      <c r="H22" s="44"/>
      <c r="I22" s="44"/>
    </row>
    <row r="23" spans="1:9" ht="25.5" customHeight="1">
      <c r="A23" s="54" t="s">
        <v>171</v>
      </c>
      <c r="B23" s="38" t="s">
        <v>60</v>
      </c>
      <c r="C23" s="54" t="s">
        <v>61</v>
      </c>
      <c r="D23" s="44"/>
      <c r="E23" s="44"/>
      <c r="F23" s="44"/>
      <c r="G23" s="44"/>
      <c r="H23" s="44"/>
      <c r="I23" s="44"/>
    </row>
    <row r="24" spans="1:9" ht="12.75" customHeight="1">
      <c r="A24" s="54" t="s">
        <v>172</v>
      </c>
      <c r="B24" s="46" t="s">
        <v>62</v>
      </c>
      <c r="C24" s="36" t="s">
        <v>51</v>
      </c>
      <c r="D24" s="44"/>
      <c r="E24" s="44"/>
      <c r="F24" s="44"/>
      <c r="G24" s="44"/>
      <c r="H24" s="44"/>
      <c r="I24" s="44"/>
    </row>
    <row r="25" spans="1:9" ht="12.75" customHeight="1">
      <c r="A25" s="54" t="s">
        <v>173</v>
      </c>
      <c r="B25" s="37" t="s">
        <v>63</v>
      </c>
      <c r="C25" s="36" t="s">
        <v>176</v>
      </c>
      <c r="D25" s="44"/>
      <c r="E25" s="44"/>
      <c r="F25" s="44"/>
      <c r="G25" s="44"/>
      <c r="H25" s="44"/>
      <c r="I25" s="44"/>
    </row>
    <row r="26" spans="1:9" ht="15" customHeight="1">
      <c r="A26" s="54"/>
      <c r="B26" s="38" t="s">
        <v>64</v>
      </c>
      <c r="C26" s="36" t="s">
        <v>176</v>
      </c>
      <c r="D26" s="44"/>
      <c r="E26" s="44"/>
      <c r="F26" s="44"/>
      <c r="G26" s="44"/>
      <c r="H26" s="44"/>
      <c r="I26" s="44"/>
    </row>
    <row r="27" spans="1:9">
      <c r="A27" s="54"/>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c r="B32" s="84"/>
      <c r="C32" s="84"/>
      <c r="D32" s="84"/>
      <c r="E32" s="84"/>
      <c r="F32" s="84"/>
      <c r="G32" s="84"/>
      <c r="H32" s="84"/>
      <c r="I32" s="84"/>
    </row>
  </sheetData>
  <mergeCells count="15">
    <mergeCell ref="A29:I29"/>
    <mergeCell ref="A30:I30"/>
    <mergeCell ref="A31:I31"/>
    <mergeCell ref="A32:I32"/>
    <mergeCell ref="A10:I10"/>
    <mergeCell ref="H11:I11"/>
    <mergeCell ref="H12:I1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Титульный!$C$18</f>
        <v>Челябинская ГРЭС (БЛ 2) ДПМ</v>
      </c>
      <c r="B5" s="85"/>
      <c r="C5" s="85"/>
      <c r="D5" s="85"/>
      <c r="E5" s="85"/>
      <c r="F5" s="85"/>
    </row>
    <row r="6" spans="1:6">
      <c r="A6" s="53"/>
      <c r="B6" s="53"/>
      <c r="C6" s="53"/>
      <c r="D6" s="53"/>
      <c r="E6" s="53"/>
      <c r="F6" s="53"/>
    </row>
    <row r="7" spans="1:6" s="8" customFormat="1" ht="38.25">
      <c r="A7" s="86" t="s">
        <v>2</v>
      </c>
      <c r="B7" s="86" t="s">
        <v>13</v>
      </c>
      <c r="C7" s="86" t="s">
        <v>14</v>
      </c>
      <c r="D7" s="54" t="s">
        <v>156</v>
      </c>
      <c r="E7" s="54" t="s">
        <v>157</v>
      </c>
      <c r="F7" s="54" t="s">
        <v>158</v>
      </c>
    </row>
    <row r="8" spans="1:6" s="8" customFormat="1">
      <c r="A8" s="86"/>
      <c r="B8" s="86"/>
      <c r="C8" s="86"/>
      <c r="D8" s="54">
        <f>Титульный!$B$5-2</f>
        <v>2015</v>
      </c>
      <c r="E8" s="54">
        <f>Титульный!$B$5-1</f>
        <v>2016</v>
      </c>
      <c r="F8" s="54">
        <f>Титульный!$B$5</f>
        <v>2017</v>
      </c>
    </row>
    <row r="9" spans="1:6" s="8" customFormat="1">
      <c r="A9" s="86"/>
      <c r="B9" s="86"/>
      <c r="C9" s="86"/>
      <c r="D9" s="54" t="s">
        <v>74</v>
      </c>
      <c r="E9" s="54" t="s">
        <v>74</v>
      </c>
      <c r="F9" s="54" t="s">
        <v>74</v>
      </c>
    </row>
    <row r="10" spans="1:6">
      <c r="A10" s="36" t="s">
        <v>95</v>
      </c>
      <c r="B10" s="37" t="s">
        <v>37</v>
      </c>
      <c r="C10" s="36" t="s">
        <v>39</v>
      </c>
      <c r="D10" s="41"/>
      <c r="E10" s="41"/>
      <c r="F10" s="29">
        <f>'[26]0.1'!$L$11</f>
        <v>247.5</v>
      </c>
    </row>
    <row r="11" spans="1:6" ht="38.25">
      <c r="A11" s="36" t="s">
        <v>96</v>
      </c>
      <c r="B11" s="37" t="s">
        <v>38</v>
      </c>
      <c r="C11" s="36" t="s">
        <v>39</v>
      </c>
      <c r="D11" s="41"/>
      <c r="E11" s="41"/>
      <c r="F11" s="29">
        <f>'[26]0.1'!$L$12</f>
        <v>240.00784236857825</v>
      </c>
    </row>
    <row r="12" spans="1:6">
      <c r="A12" s="36" t="s">
        <v>97</v>
      </c>
      <c r="B12" s="37" t="s">
        <v>98</v>
      </c>
      <c r="C12" s="36" t="s">
        <v>159</v>
      </c>
      <c r="D12" s="41"/>
      <c r="E12" s="41"/>
      <c r="F12" s="29">
        <f>'[26]0.1'!$L$13</f>
        <v>1640.222</v>
      </c>
    </row>
    <row r="13" spans="1:6">
      <c r="A13" s="36" t="s">
        <v>99</v>
      </c>
      <c r="B13" s="37" t="s">
        <v>100</v>
      </c>
      <c r="C13" s="36" t="s">
        <v>159</v>
      </c>
      <c r="D13" s="41"/>
      <c r="E13" s="41"/>
      <c r="F13" s="29">
        <f>'[26]0.1'!$L$15</f>
        <v>1574.5940000000001</v>
      </c>
    </row>
    <row r="14" spans="1:6">
      <c r="A14" s="36" t="s">
        <v>101</v>
      </c>
      <c r="B14" s="37" t="s">
        <v>102</v>
      </c>
      <c r="C14" s="36" t="s">
        <v>103</v>
      </c>
      <c r="D14" s="41"/>
      <c r="E14" s="41"/>
      <c r="F14" s="29">
        <f>'[26]0.1'!$L$16</f>
        <v>0</v>
      </c>
    </row>
    <row r="15" spans="1:6">
      <c r="A15" s="36" t="s">
        <v>104</v>
      </c>
      <c r="B15" s="37" t="s">
        <v>105</v>
      </c>
      <c r="C15" s="36" t="s">
        <v>103</v>
      </c>
      <c r="D15" s="41"/>
      <c r="E15" s="41"/>
      <c r="F15" s="29">
        <f>'[26]0.1'!$L$17</f>
        <v>0</v>
      </c>
    </row>
    <row r="16" spans="1:6">
      <c r="A16" s="36" t="s">
        <v>106</v>
      </c>
      <c r="B16" s="37" t="s">
        <v>15</v>
      </c>
      <c r="C16" s="36" t="s">
        <v>107</v>
      </c>
      <c r="D16" s="41"/>
      <c r="E16" s="41"/>
      <c r="F16" s="29">
        <f>'[26]0.1'!$L$43</f>
        <v>1349342.5704393853</v>
      </c>
    </row>
    <row r="17" spans="1:8">
      <c r="A17" s="36" t="s">
        <v>108</v>
      </c>
      <c r="B17" s="38" t="s">
        <v>18</v>
      </c>
      <c r="C17" s="36" t="s">
        <v>107</v>
      </c>
      <c r="D17" s="41"/>
      <c r="E17" s="41"/>
      <c r="F17" s="29">
        <f>'[26]0.1'!$J$43</f>
        <v>1349342.5704393853</v>
      </c>
    </row>
    <row r="18" spans="1:8">
      <c r="A18" s="36" t="s">
        <v>109</v>
      </c>
      <c r="B18" s="38" t="s">
        <v>19</v>
      </c>
      <c r="C18" s="36" t="s">
        <v>107</v>
      </c>
      <c r="D18" s="41"/>
      <c r="E18" s="41"/>
      <c r="F18" s="29">
        <f>'[26]0.1'!$K$43</f>
        <v>0</v>
      </c>
    </row>
    <row r="19" spans="1:8" ht="25.5">
      <c r="A19" s="36" t="s">
        <v>110</v>
      </c>
      <c r="B19" s="38" t="s">
        <v>20</v>
      </c>
      <c r="C19" s="36" t="s">
        <v>107</v>
      </c>
      <c r="D19" s="41"/>
      <c r="E19" s="41"/>
      <c r="F19" s="41"/>
    </row>
    <row r="20" spans="1:8">
      <c r="A20" s="36" t="s">
        <v>111</v>
      </c>
      <c r="B20" s="37" t="s">
        <v>112</v>
      </c>
      <c r="C20" s="36" t="s">
        <v>107</v>
      </c>
      <c r="D20" s="41"/>
      <c r="E20" s="41"/>
      <c r="F20" s="29">
        <f>'[26]0.1'!$L$31</f>
        <v>1347510.270512375</v>
      </c>
      <c r="G20" s="47"/>
      <c r="H20" s="47"/>
    </row>
    <row r="21" spans="1:8">
      <c r="A21" s="36" t="s">
        <v>113</v>
      </c>
      <c r="B21" s="38" t="s">
        <v>114</v>
      </c>
      <c r="C21" s="36" t="s">
        <v>107</v>
      </c>
      <c r="D21" s="41"/>
      <c r="E21" s="41"/>
      <c r="F21" s="29">
        <f>'[26]0.1'!$L$32</f>
        <v>1347510.270512375</v>
      </c>
      <c r="G21" s="47"/>
      <c r="H21" s="47"/>
    </row>
    <row r="22" spans="1:8" ht="25.5">
      <c r="A22" s="36"/>
      <c r="B22" s="38" t="s">
        <v>115</v>
      </c>
      <c r="C22" s="36" t="s">
        <v>40</v>
      </c>
      <c r="D22" s="41"/>
      <c r="E22" s="41"/>
      <c r="F22" s="29">
        <f>'[26]4'!$M$24</f>
        <v>242.2</v>
      </c>
      <c r="G22" s="47"/>
      <c r="H22" s="47"/>
    </row>
    <row r="23" spans="1:8">
      <c r="A23" s="36" t="s">
        <v>116</v>
      </c>
      <c r="B23" s="38" t="s">
        <v>117</v>
      </c>
      <c r="C23" s="36" t="s">
        <v>107</v>
      </c>
      <c r="D23" s="41"/>
      <c r="E23" s="41"/>
      <c r="F23" s="29">
        <f>'[26]0.1'!$L$33</f>
        <v>0</v>
      </c>
    </row>
    <row r="24" spans="1:8">
      <c r="A24" s="36"/>
      <c r="B24" s="38" t="s">
        <v>118</v>
      </c>
      <c r="C24" s="36" t="s">
        <v>119</v>
      </c>
      <c r="D24" s="41"/>
      <c r="E24" s="41"/>
      <c r="F24" s="29">
        <f>'[26]4'!$M$28</f>
        <v>0</v>
      </c>
    </row>
    <row r="25" spans="1:8" ht="25.5">
      <c r="A25" s="36"/>
      <c r="B25" s="9" t="s">
        <v>120</v>
      </c>
      <c r="C25" s="36" t="s">
        <v>36</v>
      </c>
      <c r="D25" s="41"/>
      <c r="E25" s="41"/>
      <c r="F25" s="54"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4" t="s">
        <v>128</v>
      </c>
      <c r="D29" s="41"/>
      <c r="E29" s="41"/>
      <c r="F29" s="41"/>
    </row>
    <row r="30" spans="1:8" ht="25.5">
      <c r="A30" s="36" t="s">
        <v>129</v>
      </c>
      <c r="B30" s="38" t="s">
        <v>130</v>
      </c>
      <c r="C30" s="36" t="s">
        <v>36</v>
      </c>
      <c r="D30" s="41"/>
      <c r="E30" s="41"/>
      <c r="F30" s="41"/>
    </row>
    <row r="31" spans="1:8">
      <c r="A31" s="36" t="s">
        <v>131</v>
      </c>
      <c r="B31" s="9" t="s">
        <v>132</v>
      </c>
      <c r="C31" s="36" t="s">
        <v>107</v>
      </c>
      <c r="D31" s="41"/>
      <c r="E31" s="41"/>
      <c r="F31" s="41"/>
      <c r="G31" s="47"/>
    </row>
    <row r="32" spans="1:8">
      <c r="A32" s="36" t="s">
        <v>133</v>
      </c>
      <c r="B32" s="38" t="s">
        <v>22</v>
      </c>
      <c r="C32" s="36" t="s">
        <v>107</v>
      </c>
      <c r="D32" s="41"/>
      <c r="E32" s="41"/>
      <c r="F32" s="41"/>
    </row>
    <row r="33" spans="1:6">
      <c r="A33" s="36" t="s">
        <v>134</v>
      </c>
      <c r="B33" s="38" t="s">
        <v>23</v>
      </c>
      <c r="C33" s="36" t="s">
        <v>107</v>
      </c>
      <c r="D33" s="41"/>
      <c r="E33" s="41"/>
      <c r="F33" s="41"/>
    </row>
    <row r="34" spans="1:6" ht="25.5">
      <c r="A34" s="36" t="s">
        <v>135</v>
      </c>
      <c r="B34" s="38" t="s">
        <v>24</v>
      </c>
      <c r="C34" s="36" t="s">
        <v>107</v>
      </c>
      <c r="D34" s="41"/>
      <c r="E34" s="41"/>
      <c r="F34" s="41"/>
    </row>
    <row r="35" spans="1:6">
      <c r="A35" s="36" t="s">
        <v>186</v>
      </c>
      <c r="B35" s="38" t="s">
        <v>187</v>
      </c>
      <c r="C35" s="36" t="s">
        <v>107</v>
      </c>
      <c r="D35" s="41"/>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2" sqref="A32:I32"/>
      <selection pane="topRight" activeCell="A32" sqref="A32:I32"/>
      <selection pane="bottomLeft" activeCell="A32" sqref="A32:I32"/>
      <selection pane="bottomRight" activeCell="H11" sqref="H11:I11"/>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Титульный!$C$18</f>
        <v>Челябинская ГРЭС (БЛ 2) ДПМ</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56"/>
    </row>
    <row r="8" spans="1:11" s="3" customFormat="1">
      <c r="A8" s="93"/>
      <c r="B8" s="93"/>
      <c r="C8" s="93"/>
      <c r="D8" s="42">
        <f>Титульный!$B$5-2</f>
        <v>2015</v>
      </c>
      <c r="E8" s="43" t="s">
        <v>74</v>
      </c>
      <c r="F8" s="42">
        <f>Титульный!$B$5-1</f>
        <v>2016</v>
      </c>
      <c r="G8" s="43" t="s">
        <v>74</v>
      </c>
      <c r="H8" s="42">
        <f>Титульный!$B$5</f>
        <v>2017</v>
      </c>
      <c r="I8" s="43" t="s">
        <v>74</v>
      </c>
      <c r="K8" s="56"/>
    </row>
    <row r="9" spans="1:11" s="3" customFormat="1">
      <c r="A9" s="93"/>
      <c r="B9" s="93"/>
      <c r="C9" s="93"/>
      <c r="D9" s="55" t="s">
        <v>26</v>
      </c>
      <c r="E9" s="55" t="s">
        <v>27</v>
      </c>
      <c r="F9" s="55" t="s">
        <v>26</v>
      </c>
      <c r="G9" s="55" t="s">
        <v>27</v>
      </c>
      <c r="H9" s="55" t="s">
        <v>26</v>
      </c>
      <c r="I9" s="55" t="s">
        <v>27</v>
      </c>
    </row>
    <row r="10" spans="1:11" ht="12.75" customHeight="1">
      <c r="A10" s="89" t="s">
        <v>177</v>
      </c>
      <c r="B10" s="90"/>
      <c r="C10" s="90"/>
      <c r="D10" s="90"/>
      <c r="E10" s="90"/>
      <c r="F10" s="90"/>
      <c r="G10" s="90"/>
      <c r="H10" s="90"/>
      <c r="I10" s="91"/>
    </row>
    <row r="11" spans="1:11" ht="12.75" customHeight="1">
      <c r="A11" s="54" t="s">
        <v>161</v>
      </c>
      <c r="B11" s="37" t="s">
        <v>162</v>
      </c>
      <c r="C11" s="36" t="s">
        <v>175</v>
      </c>
      <c r="D11" s="44"/>
      <c r="E11" s="44"/>
      <c r="F11" s="44"/>
      <c r="G11" s="44"/>
      <c r="H11" s="87">
        <f>'[26]0.1'!$L$20</f>
        <v>856.94634327285962</v>
      </c>
      <c r="I11" s="92"/>
    </row>
    <row r="12" spans="1:11" ht="12.75" customHeight="1">
      <c r="A12" s="54"/>
      <c r="B12" s="45" t="s">
        <v>178</v>
      </c>
      <c r="C12" s="36" t="s">
        <v>175</v>
      </c>
      <c r="D12" s="44"/>
      <c r="E12" s="44"/>
      <c r="F12" s="44"/>
      <c r="G12" s="44"/>
      <c r="H12" s="87">
        <f>'[26]2'!$G$170</f>
        <v>855.78267827285958</v>
      </c>
      <c r="I12" s="92"/>
    </row>
    <row r="13" spans="1:11" ht="12.75" customHeight="1">
      <c r="A13" s="54" t="s">
        <v>163</v>
      </c>
      <c r="B13" s="37" t="s">
        <v>164</v>
      </c>
      <c r="C13" s="36" t="s">
        <v>165</v>
      </c>
      <c r="D13" s="44"/>
      <c r="E13" s="44"/>
      <c r="F13" s="44"/>
      <c r="G13" s="44"/>
      <c r="H13" s="44"/>
      <c r="I13" s="44"/>
    </row>
    <row r="14" spans="1:11" ht="27.75" customHeight="1">
      <c r="A14" s="54" t="s">
        <v>166</v>
      </c>
      <c r="B14" s="37" t="s">
        <v>181</v>
      </c>
      <c r="C14" s="36" t="s">
        <v>51</v>
      </c>
      <c r="D14" s="44"/>
      <c r="E14" s="44"/>
      <c r="F14" s="44"/>
      <c r="G14" s="44"/>
      <c r="H14" s="44"/>
      <c r="I14" s="44"/>
    </row>
    <row r="15" spans="1:11" ht="26.25" customHeight="1">
      <c r="A15" s="54" t="s">
        <v>167</v>
      </c>
      <c r="B15" s="46" t="s">
        <v>52</v>
      </c>
      <c r="C15" s="36" t="s">
        <v>51</v>
      </c>
      <c r="D15" s="44"/>
      <c r="E15" s="44"/>
      <c r="F15" s="44"/>
      <c r="G15" s="44"/>
      <c r="H15" s="44"/>
      <c r="I15" s="44"/>
    </row>
    <row r="16" spans="1:11" ht="12.75" customHeight="1">
      <c r="A16" s="54" t="s">
        <v>168</v>
      </c>
      <c r="B16" s="46" t="s">
        <v>53</v>
      </c>
      <c r="C16" s="36" t="s">
        <v>51</v>
      </c>
      <c r="D16" s="44"/>
      <c r="E16" s="44"/>
      <c r="F16" s="44"/>
      <c r="G16" s="44"/>
      <c r="H16" s="44"/>
      <c r="I16" s="44"/>
    </row>
    <row r="17" spans="1:9" ht="12.75" customHeight="1">
      <c r="A17" s="54"/>
      <c r="B17" s="38" t="s">
        <v>54</v>
      </c>
      <c r="C17" s="36" t="s">
        <v>51</v>
      </c>
      <c r="D17" s="44"/>
      <c r="E17" s="44"/>
      <c r="F17" s="44"/>
      <c r="G17" s="44"/>
      <c r="H17" s="44"/>
      <c r="I17" s="44"/>
    </row>
    <row r="18" spans="1:9" ht="12.75" customHeight="1">
      <c r="A18" s="54"/>
      <c r="B18" s="38" t="s">
        <v>55</v>
      </c>
      <c r="C18" s="36" t="s">
        <v>51</v>
      </c>
      <c r="D18" s="44"/>
      <c r="E18" s="44"/>
      <c r="F18" s="44"/>
      <c r="G18" s="44"/>
      <c r="H18" s="44"/>
      <c r="I18" s="44"/>
    </row>
    <row r="19" spans="1:9" ht="12.75" customHeight="1">
      <c r="A19" s="54"/>
      <c r="B19" s="38" t="s">
        <v>56</v>
      </c>
      <c r="C19" s="36" t="s">
        <v>51</v>
      </c>
      <c r="D19" s="44"/>
      <c r="E19" s="44"/>
      <c r="F19" s="44"/>
      <c r="G19" s="44"/>
      <c r="H19" s="44"/>
      <c r="I19" s="44"/>
    </row>
    <row r="20" spans="1:9" ht="12.75" customHeight="1">
      <c r="A20" s="54"/>
      <c r="B20" s="38" t="s">
        <v>57</v>
      </c>
      <c r="C20" s="36" t="s">
        <v>51</v>
      </c>
      <c r="D20" s="44"/>
      <c r="E20" s="44"/>
      <c r="F20" s="44"/>
      <c r="G20" s="44"/>
      <c r="H20" s="44"/>
      <c r="I20" s="44"/>
    </row>
    <row r="21" spans="1:9" ht="12.75" customHeight="1">
      <c r="A21" s="54" t="s">
        <v>169</v>
      </c>
      <c r="B21" s="46" t="s">
        <v>58</v>
      </c>
      <c r="C21" s="36" t="s">
        <v>51</v>
      </c>
      <c r="D21" s="44"/>
      <c r="E21" s="44"/>
      <c r="F21" s="44"/>
      <c r="G21" s="44"/>
      <c r="H21" s="44"/>
      <c r="I21" s="44"/>
    </row>
    <row r="22" spans="1:9" ht="12.75" customHeight="1">
      <c r="A22" s="54" t="s">
        <v>170</v>
      </c>
      <c r="B22" s="37" t="s">
        <v>59</v>
      </c>
      <c r="C22" s="36" t="s">
        <v>36</v>
      </c>
      <c r="D22" s="44"/>
      <c r="E22" s="44"/>
      <c r="F22" s="44"/>
      <c r="G22" s="44"/>
      <c r="H22" s="44"/>
      <c r="I22" s="44"/>
    </row>
    <row r="23" spans="1:9" ht="25.5" customHeight="1">
      <c r="A23" s="54" t="s">
        <v>171</v>
      </c>
      <c r="B23" s="38" t="s">
        <v>60</v>
      </c>
      <c r="C23" s="54" t="s">
        <v>61</v>
      </c>
      <c r="D23" s="44"/>
      <c r="E23" s="44"/>
      <c r="F23" s="44"/>
      <c r="G23" s="44"/>
      <c r="H23" s="44"/>
      <c r="I23" s="44"/>
    </row>
    <row r="24" spans="1:9" ht="12.75" customHeight="1">
      <c r="A24" s="54" t="s">
        <v>172</v>
      </c>
      <c r="B24" s="46" t="s">
        <v>62</v>
      </c>
      <c r="C24" s="36" t="s">
        <v>51</v>
      </c>
      <c r="D24" s="44"/>
      <c r="E24" s="44"/>
      <c r="F24" s="44"/>
      <c r="G24" s="44"/>
      <c r="H24" s="44"/>
      <c r="I24" s="44"/>
    </row>
    <row r="25" spans="1:9" ht="12.75" customHeight="1">
      <c r="A25" s="54" t="s">
        <v>173</v>
      </c>
      <c r="B25" s="37" t="s">
        <v>63</v>
      </c>
      <c r="C25" s="36" t="s">
        <v>176</v>
      </c>
      <c r="D25" s="44"/>
      <c r="E25" s="44"/>
      <c r="F25" s="44"/>
      <c r="G25" s="44"/>
      <c r="H25" s="44"/>
      <c r="I25" s="44"/>
    </row>
    <row r="26" spans="1:9" ht="15" customHeight="1">
      <c r="A26" s="54"/>
      <c r="B26" s="38" t="s">
        <v>64</v>
      </c>
      <c r="C26" s="36" t="s">
        <v>176</v>
      </c>
      <c r="D26" s="44"/>
      <c r="E26" s="44"/>
      <c r="F26" s="44"/>
      <c r="G26" s="44"/>
      <c r="H26" s="44"/>
      <c r="I26" s="44"/>
    </row>
    <row r="27" spans="1:9">
      <c r="A27" s="54"/>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c r="B32" s="84"/>
      <c r="C32" s="84"/>
      <c r="D32" s="84"/>
      <c r="E32" s="84"/>
      <c r="F32" s="84"/>
      <c r="G32" s="84"/>
      <c r="H32" s="84"/>
      <c r="I32" s="84"/>
    </row>
  </sheetData>
  <mergeCells count="15">
    <mergeCell ref="A32:I32"/>
    <mergeCell ref="A10:I10"/>
    <mergeCell ref="H11:I11"/>
    <mergeCell ref="H12:I12"/>
    <mergeCell ref="A29:I29"/>
    <mergeCell ref="A30:I30"/>
    <mergeCell ref="A31:I31"/>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Титульный!$C$19</f>
        <v>Челябинская ГРЭС (БЛ 3) НВ</v>
      </c>
      <c r="B5" s="85"/>
      <c r="C5" s="85"/>
      <c r="D5" s="85"/>
      <c r="E5" s="85"/>
      <c r="F5" s="85"/>
    </row>
    <row r="6" spans="1:6">
      <c r="A6" s="53"/>
      <c r="B6" s="53"/>
      <c r="C6" s="53"/>
      <c r="D6" s="53"/>
      <c r="E6" s="53"/>
      <c r="F6" s="53"/>
    </row>
    <row r="7" spans="1:6" s="8" customFormat="1" ht="38.25">
      <c r="A7" s="86" t="s">
        <v>2</v>
      </c>
      <c r="B7" s="86" t="s">
        <v>13</v>
      </c>
      <c r="C7" s="86" t="s">
        <v>14</v>
      </c>
      <c r="D7" s="54" t="s">
        <v>156</v>
      </c>
      <c r="E7" s="54" t="s">
        <v>157</v>
      </c>
      <c r="F7" s="54" t="s">
        <v>158</v>
      </c>
    </row>
    <row r="8" spans="1:6" s="8" customFormat="1">
      <c r="A8" s="86"/>
      <c r="B8" s="86"/>
      <c r="C8" s="86"/>
      <c r="D8" s="54">
        <f>Титульный!$B$5-2</f>
        <v>2015</v>
      </c>
      <c r="E8" s="54">
        <f>Титульный!$B$5-1</f>
        <v>2016</v>
      </c>
      <c r="F8" s="54">
        <f>Титульный!$B$5</f>
        <v>2017</v>
      </c>
    </row>
    <row r="9" spans="1:6" s="8" customFormat="1">
      <c r="A9" s="86"/>
      <c r="B9" s="86"/>
      <c r="C9" s="86"/>
      <c r="D9" s="54" t="s">
        <v>74</v>
      </c>
      <c r="E9" s="54" t="s">
        <v>74</v>
      </c>
      <c r="F9" s="54" t="s">
        <v>74</v>
      </c>
    </row>
    <row r="10" spans="1:6">
      <c r="A10" s="36" t="s">
        <v>95</v>
      </c>
      <c r="B10" s="37" t="s">
        <v>37</v>
      </c>
      <c r="C10" s="36" t="s">
        <v>39</v>
      </c>
      <c r="D10" s="41"/>
      <c r="E10" s="41"/>
      <c r="F10" s="29">
        <f>'[27]0.1'!$L$11</f>
        <v>247.5</v>
      </c>
    </row>
    <row r="11" spans="1:6" ht="38.25">
      <c r="A11" s="36" t="s">
        <v>96</v>
      </c>
      <c r="B11" s="37" t="s">
        <v>38</v>
      </c>
      <c r="C11" s="36" t="s">
        <v>39</v>
      </c>
      <c r="D11" s="41"/>
      <c r="E11" s="41"/>
      <c r="F11" s="29">
        <f>'[27]0.1'!$L$12</f>
        <v>239.92926587301588</v>
      </c>
    </row>
    <row r="12" spans="1:6">
      <c r="A12" s="36" t="s">
        <v>97</v>
      </c>
      <c r="B12" s="37" t="s">
        <v>98</v>
      </c>
      <c r="C12" s="36" t="s">
        <v>159</v>
      </c>
      <c r="D12" s="41"/>
      <c r="E12" s="41"/>
      <c r="F12" s="29">
        <f>'[27]0.1'!$L$13</f>
        <v>1639.2889999999998</v>
      </c>
    </row>
    <row r="13" spans="1:6">
      <c r="A13" s="36" t="s">
        <v>99</v>
      </c>
      <c r="B13" s="37" t="s">
        <v>100</v>
      </c>
      <c r="C13" s="36" t="s">
        <v>159</v>
      </c>
      <c r="D13" s="41"/>
      <c r="E13" s="41"/>
      <c r="F13" s="29">
        <f>'[27]0.1'!$L$15</f>
        <v>1573.0059999999999</v>
      </c>
    </row>
    <row r="14" spans="1:6">
      <c r="A14" s="36" t="s">
        <v>101</v>
      </c>
      <c r="B14" s="37" t="s">
        <v>102</v>
      </c>
      <c r="C14" s="36" t="s">
        <v>103</v>
      </c>
      <c r="D14" s="41"/>
      <c r="E14" s="41"/>
      <c r="F14" s="29">
        <f>'[27]0.1'!$L$16</f>
        <v>0</v>
      </c>
    </row>
    <row r="15" spans="1:6">
      <c r="A15" s="36" t="s">
        <v>104</v>
      </c>
      <c r="B15" s="37" t="s">
        <v>105</v>
      </c>
      <c r="C15" s="36" t="s">
        <v>103</v>
      </c>
      <c r="D15" s="41"/>
      <c r="E15" s="41"/>
      <c r="F15" s="29">
        <f>'[27]0.1'!$L$17</f>
        <v>0</v>
      </c>
    </row>
    <row r="16" spans="1:6">
      <c r="A16" s="36" t="s">
        <v>106</v>
      </c>
      <c r="B16" s="37" t="s">
        <v>15</v>
      </c>
      <c r="C16" s="36" t="s">
        <v>107</v>
      </c>
      <c r="D16" s="41"/>
      <c r="E16" s="41"/>
      <c r="F16" s="29">
        <f>'[27]0.1'!$L$43</f>
        <v>1347981.7396462676</v>
      </c>
    </row>
    <row r="17" spans="1:8">
      <c r="A17" s="36" t="s">
        <v>108</v>
      </c>
      <c r="B17" s="38" t="s">
        <v>18</v>
      </c>
      <c r="C17" s="36" t="s">
        <v>107</v>
      </c>
      <c r="D17" s="41"/>
      <c r="E17" s="41"/>
      <c r="F17" s="29">
        <f>'[27]0.1'!$J$43</f>
        <v>1347981.7396462676</v>
      </c>
    </row>
    <row r="18" spans="1:8">
      <c r="A18" s="36" t="s">
        <v>109</v>
      </c>
      <c r="B18" s="38" t="s">
        <v>19</v>
      </c>
      <c r="C18" s="36" t="s">
        <v>107</v>
      </c>
      <c r="D18" s="41"/>
      <c r="E18" s="41"/>
      <c r="F18" s="29">
        <f>'[27]0.1'!$K$43</f>
        <v>0</v>
      </c>
    </row>
    <row r="19" spans="1:8" ht="25.5">
      <c r="A19" s="36" t="s">
        <v>110</v>
      </c>
      <c r="B19" s="38" t="s">
        <v>20</v>
      </c>
      <c r="C19" s="36" t="s">
        <v>107</v>
      </c>
      <c r="D19" s="41"/>
      <c r="E19" s="41"/>
      <c r="F19" s="41"/>
    </row>
    <row r="20" spans="1:8">
      <c r="A20" s="36" t="s">
        <v>111</v>
      </c>
      <c r="B20" s="37" t="s">
        <v>112</v>
      </c>
      <c r="C20" s="36" t="s">
        <v>107</v>
      </c>
      <c r="D20" s="41"/>
      <c r="E20" s="41"/>
      <c r="F20" s="29">
        <f>'[27]0.1'!$L$31</f>
        <v>1346151.2876192776</v>
      </c>
      <c r="G20" s="47"/>
      <c r="H20" s="47"/>
    </row>
    <row r="21" spans="1:8">
      <c r="A21" s="36" t="s">
        <v>113</v>
      </c>
      <c r="B21" s="38" t="s">
        <v>114</v>
      </c>
      <c r="C21" s="36" t="s">
        <v>107</v>
      </c>
      <c r="D21" s="41"/>
      <c r="E21" s="41"/>
      <c r="F21" s="29">
        <f>'[27]0.1'!$L$32</f>
        <v>1346151.2876192776</v>
      </c>
      <c r="G21" s="47"/>
      <c r="H21" s="47"/>
    </row>
    <row r="22" spans="1:8" ht="25.5">
      <c r="A22" s="36"/>
      <c r="B22" s="38" t="s">
        <v>115</v>
      </c>
      <c r="C22" s="36" t="s">
        <v>40</v>
      </c>
      <c r="D22" s="41"/>
      <c r="E22" s="41"/>
      <c r="F22" s="29">
        <f>'[27]4'!$M$24</f>
        <v>242.2</v>
      </c>
      <c r="G22" s="47"/>
      <c r="H22" s="47"/>
    </row>
    <row r="23" spans="1:8">
      <c r="A23" s="36" t="s">
        <v>116</v>
      </c>
      <c r="B23" s="38" t="s">
        <v>117</v>
      </c>
      <c r="C23" s="36" t="s">
        <v>107</v>
      </c>
      <c r="D23" s="41"/>
      <c r="E23" s="41"/>
      <c r="F23" s="29">
        <f>'[27]0.1'!$L$33</f>
        <v>0</v>
      </c>
    </row>
    <row r="24" spans="1:8">
      <c r="A24" s="36"/>
      <c r="B24" s="38" t="s">
        <v>118</v>
      </c>
      <c r="C24" s="36" t="s">
        <v>119</v>
      </c>
      <c r="D24" s="41"/>
      <c r="E24" s="41"/>
      <c r="F24" s="29">
        <f>'[27]4'!$M$28</f>
        <v>0</v>
      </c>
    </row>
    <row r="25" spans="1:8" ht="25.5">
      <c r="A25" s="36"/>
      <c r="B25" s="9" t="s">
        <v>120</v>
      </c>
      <c r="C25" s="36" t="s">
        <v>36</v>
      </c>
      <c r="D25" s="41"/>
      <c r="E25" s="41"/>
      <c r="F25" s="54"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4" t="s">
        <v>128</v>
      </c>
      <c r="D29" s="41"/>
      <c r="E29" s="41"/>
      <c r="F29" s="41"/>
    </row>
    <row r="30" spans="1:8" ht="25.5">
      <c r="A30" s="36" t="s">
        <v>129</v>
      </c>
      <c r="B30" s="38" t="s">
        <v>130</v>
      </c>
      <c r="C30" s="36" t="s">
        <v>36</v>
      </c>
      <c r="D30" s="41"/>
      <c r="E30" s="41"/>
      <c r="F30" s="41"/>
    </row>
    <row r="31" spans="1:8">
      <c r="A31" s="36" t="s">
        <v>131</v>
      </c>
      <c r="B31" s="9" t="s">
        <v>132</v>
      </c>
      <c r="C31" s="36" t="s">
        <v>107</v>
      </c>
      <c r="D31" s="41"/>
      <c r="E31" s="41"/>
      <c r="F31" s="41"/>
      <c r="G31" s="47"/>
    </row>
    <row r="32" spans="1:8">
      <c r="A32" s="36" t="s">
        <v>133</v>
      </c>
      <c r="B32" s="38" t="s">
        <v>22</v>
      </c>
      <c r="C32" s="36" t="s">
        <v>107</v>
      </c>
      <c r="D32" s="41"/>
      <c r="E32" s="41"/>
      <c r="F32" s="41"/>
    </row>
    <row r="33" spans="1:6">
      <c r="A33" s="36" t="s">
        <v>134</v>
      </c>
      <c r="B33" s="38" t="s">
        <v>23</v>
      </c>
      <c r="C33" s="36" t="s">
        <v>107</v>
      </c>
      <c r="D33" s="41"/>
      <c r="E33" s="41"/>
      <c r="F33" s="41"/>
    </row>
    <row r="34" spans="1:6" ht="25.5">
      <c r="A34" s="36" t="s">
        <v>135</v>
      </c>
      <c r="B34" s="38" t="s">
        <v>24</v>
      </c>
      <c r="C34" s="36" t="s">
        <v>107</v>
      </c>
      <c r="D34" s="41"/>
      <c r="E34" s="41"/>
      <c r="F34" s="41"/>
    </row>
    <row r="35" spans="1:6">
      <c r="A35" s="36" t="s">
        <v>186</v>
      </c>
      <c r="B35" s="38" t="s">
        <v>187</v>
      </c>
      <c r="C35" s="36" t="s">
        <v>107</v>
      </c>
      <c r="D35" s="41"/>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2" sqref="A32:I32"/>
      <selection pane="topRight" activeCell="A32" sqref="A32:I32"/>
      <selection pane="bottomLeft" activeCell="A32" sqref="A32:I32"/>
      <selection pane="bottomRight" activeCell="H13" sqref="H13:I13"/>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Титульный!$C$19</f>
        <v>Челябинская ГРЭС (БЛ 3) НВ</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56"/>
    </row>
    <row r="8" spans="1:11" s="3" customFormat="1">
      <c r="A8" s="93"/>
      <c r="B8" s="93"/>
      <c r="C8" s="93"/>
      <c r="D8" s="42">
        <f>Титульный!$B$5-2</f>
        <v>2015</v>
      </c>
      <c r="E8" s="43" t="s">
        <v>74</v>
      </c>
      <c r="F8" s="42">
        <f>Титульный!$B$5-1</f>
        <v>2016</v>
      </c>
      <c r="G8" s="43" t="s">
        <v>74</v>
      </c>
      <c r="H8" s="42">
        <f>Титульный!$B$5</f>
        <v>2017</v>
      </c>
      <c r="I8" s="43" t="s">
        <v>74</v>
      </c>
      <c r="K8" s="56"/>
    </row>
    <row r="9" spans="1:11" s="3" customFormat="1">
      <c r="A9" s="93"/>
      <c r="B9" s="93"/>
      <c r="C9" s="93"/>
      <c r="D9" s="55" t="s">
        <v>26</v>
      </c>
      <c r="E9" s="55" t="s">
        <v>27</v>
      </c>
      <c r="F9" s="55" t="s">
        <v>26</v>
      </c>
      <c r="G9" s="55" t="s">
        <v>27</v>
      </c>
      <c r="H9" s="55" t="s">
        <v>26</v>
      </c>
      <c r="I9" s="55" t="s">
        <v>27</v>
      </c>
    </row>
    <row r="10" spans="1:11" ht="12.75" customHeight="1">
      <c r="A10" s="89" t="s">
        <v>177</v>
      </c>
      <c r="B10" s="90"/>
      <c r="C10" s="90"/>
      <c r="D10" s="90"/>
      <c r="E10" s="90"/>
      <c r="F10" s="90"/>
      <c r="G10" s="90"/>
      <c r="H10" s="90"/>
      <c r="I10" s="91"/>
    </row>
    <row r="11" spans="1:11" ht="12.75" customHeight="1">
      <c r="A11" s="54" t="s">
        <v>161</v>
      </c>
      <c r="B11" s="37" t="s">
        <v>162</v>
      </c>
      <c r="C11" s="36" t="s">
        <v>175</v>
      </c>
      <c r="D11" s="44"/>
      <c r="E11" s="44"/>
      <c r="F11" s="44"/>
      <c r="G11" s="44"/>
      <c r="H11" s="87">
        <f>'[27]0.1'!$L$20</f>
        <v>856.94634327285962</v>
      </c>
      <c r="I11" s="92"/>
    </row>
    <row r="12" spans="1:11" ht="12.75" customHeight="1">
      <c r="A12" s="54"/>
      <c r="B12" s="45" t="s">
        <v>178</v>
      </c>
      <c r="C12" s="36" t="s">
        <v>175</v>
      </c>
      <c r="D12" s="44"/>
      <c r="E12" s="44"/>
      <c r="F12" s="44"/>
      <c r="G12" s="44"/>
      <c r="H12" s="87">
        <f>'[27]2'!$G$170</f>
        <v>855.78267827285958</v>
      </c>
      <c r="I12" s="92"/>
    </row>
    <row r="13" spans="1:11" ht="12.75" customHeight="1">
      <c r="A13" s="54" t="s">
        <v>163</v>
      </c>
      <c r="B13" s="37" t="s">
        <v>164</v>
      </c>
      <c r="C13" s="36" t="s">
        <v>165</v>
      </c>
      <c r="D13" s="44"/>
      <c r="E13" s="44"/>
      <c r="F13" s="44"/>
      <c r="G13" s="44"/>
      <c r="H13" s="87" t="s">
        <v>193</v>
      </c>
      <c r="I13" s="92"/>
    </row>
    <row r="14" spans="1:11" ht="27.75" customHeight="1">
      <c r="A14" s="54" t="s">
        <v>166</v>
      </c>
      <c r="B14" s="37" t="s">
        <v>181</v>
      </c>
      <c r="C14" s="36" t="s">
        <v>51</v>
      </c>
      <c r="D14" s="44"/>
      <c r="E14" s="44"/>
      <c r="F14" s="44"/>
      <c r="G14" s="44"/>
      <c r="H14" s="44"/>
      <c r="I14" s="44"/>
    </row>
    <row r="15" spans="1:11" ht="26.25" customHeight="1">
      <c r="A15" s="54" t="s">
        <v>167</v>
      </c>
      <c r="B15" s="46" t="s">
        <v>52</v>
      </c>
      <c r="C15" s="36" t="s">
        <v>51</v>
      </c>
      <c r="D15" s="44"/>
      <c r="E15" s="44"/>
      <c r="F15" s="44"/>
      <c r="G15" s="44"/>
      <c r="H15" s="44"/>
      <c r="I15" s="44"/>
    </row>
    <row r="16" spans="1:11" ht="12.75" customHeight="1">
      <c r="A16" s="54" t="s">
        <v>168</v>
      </c>
      <c r="B16" s="46" t="s">
        <v>53</v>
      </c>
      <c r="C16" s="36" t="s">
        <v>51</v>
      </c>
      <c r="D16" s="44"/>
      <c r="E16" s="44"/>
      <c r="F16" s="44"/>
      <c r="G16" s="44"/>
      <c r="H16" s="44"/>
      <c r="I16" s="44"/>
    </row>
    <row r="17" spans="1:9" ht="12.75" customHeight="1">
      <c r="A17" s="54"/>
      <c r="B17" s="38" t="s">
        <v>54</v>
      </c>
      <c r="C17" s="36" t="s">
        <v>51</v>
      </c>
      <c r="D17" s="44"/>
      <c r="E17" s="44"/>
      <c r="F17" s="44"/>
      <c r="G17" s="44"/>
      <c r="H17" s="44"/>
      <c r="I17" s="44"/>
    </row>
    <row r="18" spans="1:9" ht="12.75" customHeight="1">
      <c r="A18" s="54"/>
      <c r="B18" s="38" t="s">
        <v>55</v>
      </c>
      <c r="C18" s="36" t="s">
        <v>51</v>
      </c>
      <c r="D18" s="44"/>
      <c r="E18" s="44"/>
      <c r="F18" s="44"/>
      <c r="G18" s="44"/>
      <c r="H18" s="44"/>
      <c r="I18" s="44"/>
    </row>
    <row r="19" spans="1:9" ht="12.75" customHeight="1">
      <c r="A19" s="54"/>
      <c r="B19" s="38" t="s">
        <v>56</v>
      </c>
      <c r="C19" s="36" t="s">
        <v>51</v>
      </c>
      <c r="D19" s="44"/>
      <c r="E19" s="44"/>
      <c r="F19" s="44"/>
      <c r="G19" s="44"/>
      <c r="H19" s="44"/>
      <c r="I19" s="44"/>
    </row>
    <row r="20" spans="1:9" ht="12.75" customHeight="1">
      <c r="A20" s="54"/>
      <c r="B20" s="38" t="s">
        <v>57</v>
      </c>
      <c r="C20" s="36" t="s">
        <v>51</v>
      </c>
      <c r="D20" s="44"/>
      <c r="E20" s="44"/>
      <c r="F20" s="44"/>
      <c r="G20" s="44"/>
      <c r="H20" s="44"/>
      <c r="I20" s="44"/>
    </row>
    <row r="21" spans="1:9" ht="12.75" customHeight="1">
      <c r="A21" s="54" t="s">
        <v>169</v>
      </c>
      <c r="B21" s="46" t="s">
        <v>58</v>
      </c>
      <c r="C21" s="36" t="s">
        <v>51</v>
      </c>
      <c r="D21" s="44"/>
      <c r="E21" s="44"/>
      <c r="F21" s="44"/>
      <c r="G21" s="44"/>
      <c r="H21" s="44"/>
      <c r="I21" s="44"/>
    </row>
    <row r="22" spans="1:9" ht="12.75" customHeight="1">
      <c r="A22" s="54" t="s">
        <v>170</v>
      </c>
      <c r="B22" s="37" t="s">
        <v>59</v>
      </c>
      <c r="C22" s="36" t="s">
        <v>36</v>
      </c>
      <c r="D22" s="44"/>
      <c r="E22" s="44"/>
      <c r="F22" s="44"/>
      <c r="G22" s="44"/>
      <c r="H22" s="44"/>
      <c r="I22" s="44"/>
    </row>
    <row r="23" spans="1:9" ht="25.5" customHeight="1">
      <c r="A23" s="54" t="s">
        <v>171</v>
      </c>
      <c r="B23" s="38" t="s">
        <v>60</v>
      </c>
      <c r="C23" s="54" t="s">
        <v>61</v>
      </c>
      <c r="D23" s="44"/>
      <c r="E23" s="44"/>
      <c r="F23" s="44"/>
      <c r="G23" s="44"/>
      <c r="H23" s="44"/>
      <c r="I23" s="44"/>
    </row>
    <row r="24" spans="1:9" ht="12.75" customHeight="1">
      <c r="A24" s="54" t="s">
        <v>172</v>
      </c>
      <c r="B24" s="46" t="s">
        <v>62</v>
      </c>
      <c r="C24" s="36" t="s">
        <v>51</v>
      </c>
      <c r="D24" s="44"/>
      <c r="E24" s="44"/>
      <c r="F24" s="44"/>
      <c r="G24" s="44"/>
      <c r="H24" s="44"/>
      <c r="I24" s="44"/>
    </row>
    <row r="25" spans="1:9" ht="12.75" customHeight="1">
      <c r="A25" s="54" t="s">
        <v>173</v>
      </c>
      <c r="B25" s="37" t="s">
        <v>63</v>
      </c>
      <c r="C25" s="36" t="s">
        <v>176</v>
      </c>
      <c r="D25" s="44"/>
      <c r="E25" s="44"/>
      <c r="F25" s="44"/>
      <c r="G25" s="44"/>
      <c r="H25" s="44"/>
      <c r="I25" s="44"/>
    </row>
    <row r="26" spans="1:9" ht="15" customHeight="1">
      <c r="A26" s="54"/>
      <c r="B26" s="38" t="s">
        <v>64</v>
      </c>
      <c r="C26" s="36" t="s">
        <v>176</v>
      </c>
      <c r="D26" s="44"/>
      <c r="E26" s="44"/>
      <c r="F26" s="44"/>
      <c r="G26" s="44"/>
      <c r="H26" s="44"/>
      <c r="I26" s="44"/>
    </row>
    <row r="27" spans="1:9">
      <c r="A27" s="54"/>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ht="36" customHeight="1">
      <c r="A32" s="103" t="s">
        <v>198</v>
      </c>
      <c r="B32" s="103"/>
      <c r="C32" s="103"/>
      <c r="D32" s="103"/>
      <c r="E32" s="103"/>
      <c r="F32" s="103"/>
      <c r="G32" s="103"/>
      <c r="H32" s="103"/>
      <c r="I32" s="103"/>
    </row>
  </sheetData>
  <mergeCells count="16">
    <mergeCell ref="A32:I32"/>
    <mergeCell ref="H13:I13"/>
    <mergeCell ref="A10:I10"/>
    <mergeCell ref="H11:I11"/>
    <mergeCell ref="H12:I12"/>
    <mergeCell ref="A29:I29"/>
    <mergeCell ref="A30:I30"/>
    <mergeCell ref="A31:I31"/>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Титульный!$C$20</f>
        <v>Тюменская ТЭЦ-1 без ДПМ/НВ</v>
      </c>
      <c r="B5" s="85"/>
      <c r="C5" s="85"/>
      <c r="D5" s="85"/>
      <c r="E5" s="85"/>
      <c r="F5" s="85"/>
    </row>
    <row r="6" spans="1:6">
      <c r="A6" s="35"/>
      <c r="B6" s="35"/>
      <c r="C6" s="35"/>
      <c r="D6" s="35"/>
      <c r="E6" s="35"/>
      <c r="F6" s="35"/>
    </row>
    <row r="7" spans="1:6" s="8" customFormat="1" ht="38.25">
      <c r="A7" s="86" t="s">
        <v>2</v>
      </c>
      <c r="B7" s="86" t="s">
        <v>13</v>
      </c>
      <c r="C7" s="86" t="s">
        <v>14</v>
      </c>
      <c r="D7" s="30" t="s">
        <v>156</v>
      </c>
      <c r="E7" s="30" t="s">
        <v>157</v>
      </c>
      <c r="F7" s="30" t="s">
        <v>158</v>
      </c>
    </row>
    <row r="8" spans="1:6" s="8" customFormat="1">
      <c r="A8" s="86"/>
      <c r="B8" s="86"/>
      <c r="C8" s="86"/>
      <c r="D8" s="30">
        <f>Титульный!$B$5-2</f>
        <v>2015</v>
      </c>
      <c r="E8" s="30">
        <f>Титульный!$B$5-1</f>
        <v>2016</v>
      </c>
      <c r="F8" s="30">
        <f>Титульный!$B$5</f>
        <v>2017</v>
      </c>
    </row>
    <row r="9" spans="1:6" s="8" customFormat="1">
      <c r="A9" s="86"/>
      <c r="B9" s="86"/>
      <c r="C9" s="86"/>
      <c r="D9" s="30" t="s">
        <v>74</v>
      </c>
      <c r="E9" s="30" t="s">
        <v>74</v>
      </c>
      <c r="F9" s="30" t="s">
        <v>74</v>
      </c>
    </row>
    <row r="10" spans="1:6">
      <c r="A10" s="36" t="s">
        <v>95</v>
      </c>
      <c r="B10" s="37" t="s">
        <v>37</v>
      </c>
      <c r="C10" s="36" t="s">
        <v>39</v>
      </c>
      <c r="D10" s="29">
        <f>[28]Год!$H$11</f>
        <v>472</v>
      </c>
      <c r="E10" s="29">
        <f>'[29]0.1'!$I$11</f>
        <v>472</v>
      </c>
      <c r="F10" s="29">
        <f>'[29]0.1'!$L$11</f>
        <v>472</v>
      </c>
    </row>
    <row r="11" spans="1:6" ht="38.25">
      <c r="A11" s="36" t="s">
        <v>96</v>
      </c>
      <c r="B11" s="37" t="s">
        <v>38</v>
      </c>
      <c r="C11" s="36" t="s">
        <v>39</v>
      </c>
      <c r="D11" s="29">
        <f>[28]Год!$H$12-[28]Год!$H$14</f>
        <v>448.67082387512801</v>
      </c>
      <c r="E11" s="29">
        <f>'[29]0.1'!$I$12</f>
        <v>440.2828420467186</v>
      </c>
      <c r="F11" s="29">
        <f>'[29]0.1'!$L$12</f>
        <v>446.86355108209591</v>
      </c>
    </row>
    <row r="12" spans="1:6">
      <c r="A12" s="36" t="s">
        <v>97</v>
      </c>
      <c r="B12" s="37" t="s">
        <v>98</v>
      </c>
      <c r="C12" s="36" t="s">
        <v>159</v>
      </c>
      <c r="D12" s="29">
        <f>'[30]ТТЭЦ-1 действ'!$N$9</f>
        <v>2285.5680000000002</v>
      </c>
      <c r="E12" s="29">
        <f>'[29]0.1'!$I$13</f>
        <v>3086.4208000000003</v>
      </c>
      <c r="F12" s="29">
        <f>'[29]0.1'!$L$13</f>
        <v>2285.5680000000007</v>
      </c>
    </row>
    <row r="13" spans="1:6">
      <c r="A13" s="36" t="s">
        <v>99</v>
      </c>
      <c r="B13" s="37" t="s">
        <v>100</v>
      </c>
      <c r="C13" s="36" t="s">
        <v>159</v>
      </c>
      <c r="D13" s="29">
        <f>'[30]ТТЭЦ-1 действ'!$N$24</f>
        <v>2082.1120090000004</v>
      </c>
      <c r="E13" s="29">
        <f>'[29]0.1'!$I$15</f>
        <v>2824.0626107300004</v>
      </c>
      <c r="F13" s="29">
        <f>'[29]0.1'!$L$15</f>
        <v>2065.6146536000006</v>
      </c>
    </row>
    <row r="14" spans="1:6">
      <c r="A14" s="36" t="s">
        <v>101</v>
      </c>
      <c r="B14" s="37" t="s">
        <v>102</v>
      </c>
      <c r="C14" s="36" t="s">
        <v>103</v>
      </c>
      <c r="D14" s="29">
        <f>'[30]ТТЭЦ-1 действ'!$N$25</f>
        <v>2118.7209999999995</v>
      </c>
      <c r="E14" s="29">
        <f>'[29]0.1'!$I$16</f>
        <v>2527.29</v>
      </c>
      <c r="F14" s="29">
        <f>'[29]0.1'!$L$16</f>
        <v>2528.6990000000001</v>
      </c>
    </row>
    <row r="15" spans="1:6">
      <c r="A15" s="36" t="s">
        <v>104</v>
      </c>
      <c r="B15" s="37" t="s">
        <v>105</v>
      </c>
      <c r="C15" s="36" t="s">
        <v>103</v>
      </c>
      <c r="D15" s="29">
        <f>'[30]ТТЭЦ-1 действ'!$N$28</f>
        <v>2111.3859999999995</v>
      </c>
      <c r="E15" s="29">
        <f>'[29]0.1'!$I$17</f>
        <v>2518.9600000099999</v>
      </c>
      <c r="F15" s="29">
        <f>'[29]0.1'!$L$17</f>
        <v>2519.0920000000001</v>
      </c>
    </row>
    <row r="16" spans="1:6">
      <c r="A16" s="36" t="s">
        <v>106</v>
      </c>
      <c r="B16" s="37" t="s">
        <v>15</v>
      </c>
      <c r="C16" s="36" t="s">
        <v>107</v>
      </c>
      <c r="D16" s="40"/>
      <c r="E16" s="29">
        <f>'[29]0.1'!$I$43</f>
        <v>2582723.405887513</v>
      </c>
      <c r="F16" s="29">
        <f>'[29]0.1'!$L$43</f>
        <v>2314346.6700153584</v>
      </c>
    </row>
    <row r="17" spans="1:8">
      <c r="A17" s="36" t="s">
        <v>108</v>
      </c>
      <c r="B17" s="38" t="s">
        <v>18</v>
      </c>
      <c r="C17" s="36" t="s">
        <v>107</v>
      </c>
      <c r="D17" s="40"/>
      <c r="E17" s="29">
        <f>'[29]0.1'!$G$43</f>
        <v>1713585.2810104229</v>
      </c>
      <c r="F17" s="29">
        <f>'[29]0.1'!$J$43</f>
        <v>1375164.6537707206</v>
      </c>
    </row>
    <row r="18" spans="1:8">
      <c r="A18" s="36" t="s">
        <v>109</v>
      </c>
      <c r="B18" s="38" t="s">
        <v>19</v>
      </c>
      <c r="C18" s="36" t="s">
        <v>107</v>
      </c>
      <c r="D18" s="40"/>
      <c r="E18" s="29">
        <f>'[29]0.1'!$H$43</f>
        <v>869138.12487708998</v>
      </c>
      <c r="F18" s="29">
        <f>'[29]0.1'!$K$43</f>
        <v>939182.01624463778</v>
      </c>
    </row>
    <row r="19" spans="1:8" ht="25.5">
      <c r="A19" s="36" t="s">
        <v>110</v>
      </c>
      <c r="B19" s="38" t="s">
        <v>20</v>
      </c>
      <c r="C19" s="36" t="s">
        <v>107</v>
      </c>
      <c r="D19" s="41"/>
      <c r="E19" s="41"/>
      <c r="F19" s="41"/>
    </row>
    <row r="20" spans="1:8">
      <c r="A20" s="36" t="s">
        <v>111</v>
      </c>
      <c r="B20" s="37" t="s">
        <v>112</v>
      </c>
      <c r="C20" s="36" t="s">
        <v>107</v>
      </c>
      <c r="D20" s="29">
        <f>'[30]ТТЭЦ-1 действ'!$N$136</f>
        <v>2342580.5001099999</v>
      </c>
      <c r="E20" s="29">
        <f>'[29]0.1'!$I$31</f>
        <v>2718679.3356814925</v>
      </c>
      <c r="F20" s="29">
        <f>'[29]0.1'!$L$31</f>
        <v>2483850.6752762268</v>
      </c>
      <c r="G20" s="47"/>
      <c r="H20" s="47"/>
    </row>
    <row r="21" spans="1:8">
      <c r="A21" s="36" t="s">
        <v>113</v>
      </c>
      <c r="B21" s="38" t="s">
        <v>114</v>
      </c>
      <c r="C21" s="36" t="s">
        <v>107</v>
      </c>
      <c r="D21" s="29">
        <f>'[30]ТТЭЦ-1 действ'!$N$148</f>
        <v>1443183.4190298778</v>
      </c>
      <c r="E21" s="29">
        <f>'[29]0.1'!$I$32</f>
        <v>1694737.0526375</v>
      </c>
      <c r="F21" s="29">
        <f>'[29]0.1'!$L$32</f>
        <v>1360620.1811074272</v>
      </c>
      <c r="G21" s="47"/>
      <c r="H21" s="47"/>
    </row>
    <row r="22" spans="1:8" ht="25.5">
      <c r="A22" s="36"/>
      <c r="B22" s="38" t="s">
        <v>115</v>
      </c>
      <c r="C22" s="36" t="s">
        <v>40</v>
      </c>
      <c r="D22" s="29">
        <f>'[30]ТТЭЦ-1 действ'!$N$30</f>
        <v>251.79277394002557</v>
      </c>
      <c r="E22" s="29">
        <f>'[29]4'!$L$24</f>
        <v>243.6</v>
      </c>
      <c r="F22" s="29">
        <f>'[29]4'!$M$24</f>
        <v>243.6</v>
      </c>
      <c r="G22" s="47"/>
      <c r="H22" s="47"/>
    </row>
    <row r="23" spans="1:8">
      <c r="A23" s="36" t="s">
        <v>116</v>
      </c>
      <c r="B23" s="38" t="s">
        <v>117</v>
      </c>
      <c r="C23" s="36" t="s">
        <v>107</v>
      </c>
      <c r="D23" s="29">
        <f>'[30]ТТЭЦ-1 действ'!$N$136-'[30]ТТЭЦ-1 действ'!$N$148</f>
        <v>899397.08108012215</v>
      </c>
      <c r="E23" s="29">
        <f>'[29]0.1'!$I$33</f>
        <v>1023942.2830439925</v>
      </c>
      <c r="F23" s="29">
        <f>'[29]0.1'!$L$33</f>
        <v>1123230.4941687996</v>
      </c>
    </row>
    <row r="24" spans="1:8">
      <c r="A24" s="36"/>
      <c r="B24" s="38" t="s">
        <v>118</v>
      </c>
      <c r="C24" s="36" t="s">
        <v>119</v>
      </c>
      <c r="D24" s="29">
        <f>'[30]ТТЭЦ-1 действ'!$N$33</f>
        <v>155.60189378403439</v>
      </c>
      <c r="E24" s="29">
        <f>'[29]4'!$L$28</f>
        <v>165.4</v>
      </c>
      <c r="F24" s="29">
        <f>'[29]4'!$M$28</f>
        <v>165.4</v>
      </c>
    </row>
    <row r="25" spans="1:8" ht="25.5">
      <c r="A25" s="36"/>
      <c r="B25" s="9" t="s">
        <v>120</v>
      </c>
      <c r="C25" s="36" t="s">
        <v>36</v>
      </c>
      <c r="D25" s="30" t="s">
        <v>67</v>
      </c>
      <c r="E25" s="30" t="s">
        <v>66</v>
      </c>
      <c r="F25" s="30"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30" t="s">
        <v>128</v>
      </c>
      <c r="D29" s="41"/>
      <c r="E29" s="41"/>
      <c r="F29" s="41"/>
    </row>
    <row r="30" spans="1:8" ht="25.5">
      <c r="A30" s="36" t="s">
        <v>129</v>
      </c>
      <c r="B30" s="38" t="s">
        <v>130</v>
      </c>
      <c r="C30" s="36" t="s">
        <v>36</v>
      </c>
      <c r="D30" s="41"/>
      <c r="E30" s="41"/>
      <c r="F30" s="41"/>
    </row>
    <row r="31" spans="1:8">
      <c r="A31" s="36" t="s">
        <v>131</v>
      </c>
      <c r="B31" s="9" t="s">
        <v>132</v>
      </c>
      <c r="C31" s="36" t="s">
        <v>107</v>
      </c>
      <c r="D31" s="29">
        <f>'[5]ТТЭЦ-1'!$C$7-'[5]ТТЭЦ-1'!$O$7-'[5]ТТЭЦ-1'!$W$7-'[5]ТТЭЦ-1'!$AI$7</f>
        <v>4140212.1796600004</v>
      </c>
      <c r="E31" s="41"/>
      <c r="F31" s="41"/>
    </row>
    <row r="32" spans="1:8">
      <c r="A32" s="36" t="s">
        <v>133</v>
      </c>
      <c r="B32" s="38" t="s">
        <v>22</v>
      </c>
      <c r="C32" s="36" t="s">
        <v>107</v>
      </c>
      <c r="D32" s="29">
        <f>'[5]ТТЭЦ-1'!$K$7</f>
        <v>1781833</v>
      </c>
      <c r="E32" s="41"/>
      <c r="F32" s="41"/>
    </row>
    <row r="33" spans="1:6">
      <c r="A33" s="36" t="s">
        <v>134</v>
      </c>
      <c r="B33" s="38" t="s">
        <v>23</v>
      </c>
      <c r="C33" s="36" t="s">
        <v>107</v>
      </c>
      <c r="D33" s="29">
        <f>'[5]ТТЭЦ-1'!$S$7</f>
        <v>941073.00174000009</v>
      </c>
      <c r="E33" s="41"/>
      <c r="F33" s="41"/>
    </row>
    <row r="34" spans="1:6" ht="25.5">
      <c r="A34" s="36" t="s">
        <v>135</v>
      </c>
      <c r="B34" s="38" t="s">
        <v>24</v>
      </c>
      <c r="C34" s="36" t="s">
        <v>107</v>
      </c>
      <c r="D34" s="29">
        <f>'[5]ТТЭЦ-1'!$AA$7-'[5]ТТЭЦ-1'!$AI$7</f>
        <v>1333116.3672599997</v>
      </c>
      <c r="E34" s="41"/>
      <c r="F34" s="41"/>
    </row>
    <row r="35" spans="1:6">
      <c r="A35" s="36" t="s">
        <v>186</v>
      </c>
      <c r="B35" s="38" t="s">
        <v>187</v>
      </c>
      <c r="C35" s="36" t="s">
        <v>107</v>
      </c>
      <c r="D35" s="29">
        <f>'[5]ТТЭЦ-1'!$AU$7+'[5]ТТЭЦ-1'!$AY$7+'[5]ТТЭЦ-1'!$BC$7</f>
        <v>84189.810660000017</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1" sqref="A31:I31"/>
      <selection pane="topRight" activeCell="A31" sqref="A31:I31"/>
      <selection pane="bottomLeft" activeCell="A31" sqref="A31:I31"/>
      <selection pane="bottomRight" activeCell="H11" sqref="H11:I11"/>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Титульный!$C$20</f>
        <v>Тюменская ТЭЦ-1 без ДПМ/НВ</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2"/>
    </row>
    <row r="8" spans="1:11" s="3" customFormat="1">
      <c r="A8" s="93"/>
      <c r="B8" s="93"/>
      <c r="C8" s="93"/>
      <c r="D8" s="42">
        <f>Титульный!$B$5-2</f>
        <v>2015</v>
      </c>
      <c r="E8" s="43" t="s">
        <v>74</v>
      </c>
      <c r="F8" s="42">
        <f>Титульный!$B$5-1</f>
        <v>2016</v>
      </c>
      <c r="G8" s="43" t="s">
        <v>74</v>
      </c>
      <c r="H8" s="42">
        <f>Титульный!$B$5</f>
        <v>2017</v>
      </c>
      <c r="I8" s="43" t="s">
        <v>74</v>
      </c>
      <c r="K8" s="2"/>
    </row>
    <row r="9" spans="1:11" s="3" customFormat="1">
      <c r="A9" s="93"/>
      <c r="B9" s="93"/>
      <c r="C9" s="93"/>
      <c r="D9" s="10" t="s">
        <v>26</v>
      </c>
      <c r="E9" s="10" t="s">
        <v>27</v>
      </c>
      <c r="F9" s="10" t="s">
        <v>26</v>
      </c>
      <c r="G9" s="10" t="s">
        <v>27</v>
      </c>
      <c r="H9" s="10" t="s">
        <v>26</v>
      </c>
      <c r="I9" s="10" t="s">
        <v>27</v>
      </c>
    </row>
    <row r="10" spans="1:11" ht="12.75" customHeight="1">
      <c r="A10" s="89" t="s">
        <v>177</v>
      </c>
      <c r="B10" s="90"/>
      <c r="C10" s="90"/>
      <c r="D10" s="90"/>
      <c r="E10" s="90"/>
      <c r="F10" s="90"/>
      <c r="G10" s="90"/>
      <c r="H10" s="90"/>
      <c r="I10" s="91"/>
    </row>
    <row r="11" spans="1:11" ht="12.75" customHeight="1">
      <c r="A11" s="30" t="s">
        <v>161</v>
      </c>
      <c r="B11" s="37" t="s">
        <v>162</v>
      </c>
      <c r="C11" s="36" t="s">
        <v>175</v>
      </c>
      <c r="D11" s="29">
        <f>'[6]Тарифы ЭЭ и ГМ'!P17</f>
        <v>597.76</v>
      </c>
      <c r="E11" s="29">
        <f>'[6]Тарифы ЭЭ и ГМ'!Q17</f>
        <v>597.76</v>
      </c>
      <c r="F11" s="29">
        <f>'[6]Тарифы ЭЭ и ГМ'!T17</f>
        <v>597.76</v>
      </c>
      <c r="G11" s="29">
        <f>'[6]Тарифы ЭЭ и ГМ'!U17</f>
        <v>606.78</v>
      </c>
      <c r="H11" s="87">
        <f>'[29]0.1'!$L$20</f>
        <v>665.74113974939712</v>
      </c>
      <c r="I11" s="92"/>
    </row>
    <row r="12" spans="1:11" ht="12.75" customHeight="1">
      <c r="A12" s="30"/>
      <c r="B12" s="45" t="s">
        <v>178</v>
      </c>
      <c r="C12" s="36" t="s">
        <v>175</v>
      </c>
      <c r="D12" s="29">
        <f>('[30]ТТЭЦ-1 действ'!$V$148+'[30]ТТЭЦ-1 действ'!$AD$148+'[30]ТТЭЦ-1 действ'!$AL$148+'[30]ТТЭЦ-1 действ'!$AX$148+'[30]ТТЭЦ-1 действ'!$BF$148+'[30]ТТЭЦ-1 действ'!$BN$148)/('[30]ТТЭЦ-1 действ'!$V$24+'[30]ТТЭЦ-1 действ'!$AD$24+'[30]ТТЭЦ-1 действ'!$AL$24+'[30]ТТЭЦ-1 действ'!$AX$24+'[30]ТТЭЦ-1 действ'!$BF$24+'[30]ТТЭЦ-1 действ'!$BN$24)</f>
        <v>660.28701248796062</v>
      </c>
      <c r="E12" s="29">
        <f>('[30]ТТЭЦ-1 действ'!$BZ$148+'[30]ТТЭЦ-1 действ'!$CH$148+'[30]ТТЭЦ-1 действ'!$CP$148+'[30]ТТЭЦ-1 действ'!$DB$148+'[30]ТТЭЦ-1 действ'!$DJ$148+'[30]ТТЭЦ-1 действ'!$DR$148)/('[30]ТТЭЦ-1 действ'!$BZ$24+'[30]ТТЭЦ-1 действ'!$CH$24+'[30]ТТЭЦ-1 действ'!$CP$24+'[30]ТТЭЦ-1 действ'!$DB$24+'[30]ТТЭЦ-1 действ'!$DJ$24+'[30]ТТЭЦ-1 действ'!$DR$24)</f>
        <v>728.94929320082144</v>
      </c>
      <c r="F12" s="29">
        <f>'[29]2.2'!$G$170</f>
        <v>591.47029162816807</v>
      </c>
      <c r="G12" s="29">
        <f>'[29]2.1'!$G$170</f>
        <v>600.10604800274677</v>
      </c>
      <c r="H12" s="87">
        <f>'[29]2'!$G$170</f>
        <v>658.69990742760615</v>
      </c>
      <c r="I12" s="92"/>
    </row>
    <row r="13" spans="1:11" ht="12.75" customHeight="1">
      <c r="A13" s="30" t="s">
        <v>163</v>
      </c>
      <c r="B13" s="37" t="s">
        <v>164</v>
      </c>
      <c r="C13" s="36" t="s">
        <v>165</v>
      </c>
      <c r="D13" s="29">
        <f>'[6]Тарифы ЭЭ и ГМ'!P35</f>
        <v>151258.74</v>
      </c>
      <c r="E13" s="29">
        <f>'[6]Тарифы ЭЭ и ГМ'!Q35</f>
        <v>151988.67000000001</v>
      </c>
      <c r="F13" s="29">
        <f>'[6]Тарифы ЭЭ и ГМ'!T35</f>
        <v>151988.67000000001</v>
      </c>
      <c r="G13" s="29">
        <f>'[6]Тарифы ЭЭ и ГМ'!U35</f>
        <v>164503.75</v>
      </c>
      <c r="H13" s="87">
        <f>'[29]0.1'!$L$21</f>
        <v>175143.324692436</v>
      </c>
      <c r="I13" s="92"/>
    </row>
    <row r="14" spans="1:11" ht="27.75" customHeight="1">
      <c r="A14" s="30" t="s">
        <v>166</v>
      </c>
      <c r="B14" s="37" t="s">
        <v>181</v>
      </c>
      <c r="C14" s="36" t="s">
        <v>51</v>
      </c>
      <c r="D14" s="87">
        <f>[7]Индексация_ТО!$O$78</f>
        <v>488.80115798486577</v>
      </c>
      <c r="E14" s="92"/>
      <c r="F14" s="87">
        <f>[7]Индексация_ТО!$S$78</f>
        <v>524.24146725156754</v>
      </c>
      <c r="G14" s="92"/>
      <c r="H14" s="87">
        <f>'[8]6.1. ТО'!$I$44</f>
        <v>567.33666925806165</v>
      </c>
      <c r="I14" s="92"/>
    </row>
    <row r="15" spans="1:11" ht="26.25" customHeight="1">
      <c r="A15" s="30" t="s">
        <v>167</v>
      </c>
      <c r="B15" s="46" t="s">
        <v>52</v>
      </c>
      <c r="C15" s="36" t="s">
        <v>51</v>
      </c>
      <c r="D15" s="29">
        <f>'[6]Тарифы ТЭ и ТН'!$N$8</f>
        <v>467.59</v>
      </c>
      <c r="E15" s="29">
        <f>'[6]Тарифы ТЭ и ТН'!$O$8</f>
        <v>516.28</v>
      </c>
      <c r="F15" s="29">
        <f>'[6]Тарифы ТЭ и ТН'!$Q$8</f>
        <v>516.28</v>
      </c>
      <c r="G15" s="29">
        <f>'[6]Тарифы ТЭ и ТН'!$R$8</f>
        <v>535.04999999999995</v>
      </c>
      <c r="H15" s="87">
        <f>'[8]6.1. ТО'!$I$45</f>
        <v>567.01202146732498</v>
      </c>
      <c r="I15" s="88"/>
    </row>
    <row r="16" spans="1:11" ht="12.75" customHeight="1">
      <c r="A16" s="30" t="s">
        <v>168</v>
      </c>
      <c r="B16" s="46" t="s">
        <v>53</v>
      </c>
      <c r="C16" s="36" t="s">
        <v>51</v>
      </c>
      <c r="D16" s="44"/>
      <c r="E16" s="44"/>
      <c r="F16" s="44"/>
      <c r="G16" s="44"/>
      <c r="H16" s="44"/>
      <c r="I16" s="44"/>
    </row>
    <row r="17" spans="1:9" ht="12.75" customHeight="1">
      <c r="A17" s="30"/>
      <c r="B17" s="38" t="s">
        <v>54</v>
      </c>
      <c r="C17" s="36" t="s">
        <v>51</v>
      </c>
      <c r="D17" s="44"/>
      <c r="E17" s="44"/>
      <c r="F17" s="44"/>
      <c r="G17" s="44"/>
      <c r="H17" s="44"/>
      <c r="I17" s="44"/>
    </row>
    <row r="18" spans="1:9" ht="12.75" customHeight="1">
      <c r="A18" s="30"/>
      <c r="B18" s="38" t="s">
        <v>55</v>
      </c>
      <c r="C18" s="36" t="s">
        <v>51</v>
      </c>
      <c r="D18" s="44"/>
      <c r="E18" s="44"/>
      <c r="F18" s="44"/>
      <c r="G18" s="44"/>
      <c r="H18" s="44"/>
      <c r="I18" s="44"/>
    </row>
    <row r="19" spans="1:9" ht="12.75" customHeight="1">
      <c r="A19" s="30"/>
      <c r="B19" s="38" t="s">
        <v>56</v>
      </c>
      <c r="C19" s="36" t="s">
        <v>51</v>
      </c>
      <c r="D19" s="29">
        <f>'[6]Тарифы ТЭ и ТН'!N15</f>
        <v>556.64</v>
      </c>
      <c r="E19" s="29">
        <f>'[6]Тарифы ТЭ и ТН'!O15</f>
        <v>614.61</v>
      </c>
      <c r="F19" s="29">
        <f>'[6]Тарифы ТЭ и ТН'!Q15</f>
        <v>614.61</v>
      </c>
      <c r="G19" s="29">
        <f>'[6]Тарифы ТЭ и ТН'!R15</f>
        <v>636.96</v>
      </c>
      <c r="H19" s="87">
        <f>'[8]6.1. ТО'!$I$49</f>
        <v>674.25098105590484</v>
      </c>
      <c r="I19" s="88"/>
    </row>
    <row r="20" spans="1:9" ht="12.75" customHeight="1">
      <c r="A20" s="30"/>
      <c r="B20" s="38" t="s">
        <v>57</v>
      </c>
      <c r="C20" s="36" t="s">
        <v>51</v>
      </c>
      <c r="D20" s="44"/>
      <c r="E20" s="44"/>
      <c r="F20" s="44"/>
      <c r="G20" s="44"/>
      <c r="H20" s="44"/>
      <c r="I20" s="44"/>
    </row>
    <row r="21" spans="1:9" ht="12.75" customHeight="1">
      <c r="A21" s="30" t="s">
        <v>169</v>
      </c>
      <c r="B21" s="46" t="s">
        <v>58</v>
      </c>
      <c r="C21" s="36" t="s">
        <v>51</v>
      </c>
      <c r="D21" s="44"/>
      <c r="E21" s="44"/>
      <c r="F21" s="44"/>
      <c r="G21" s="44"/>
      <c r="H21" s="44"/>
      <c r="I21" s="44"/>
    </row>
    <row r="22" spans="1:9" ht="12.75" customHeight="1">
      <c r="A22" s="30" t="s">
        <v>170</v>
      </c>
      <c r="B22" s="37" t="s">
        <v>59</v>
      </c>
      <c r="C22" s="36" t="s">
        <v>36</v>
      </c>
      <c r="D22" s="44"/>
      <c r="E22" s="44"/>
      <c r="F22" s="44"/>
      <c r="G22" s="44"/>
      <c r="H22" s="44"/>
      <c r="I22" s="44"/>
    </row>
    <row r="23" spans="1:9" ht="25.5" customHeight="1">
      <c r="A23" s="30" t="s">
        <v>171</v>
      </c>
      <c r="B23" s="38" t="s">
        <v>60</v>
      </c>
      <c r="C23" s="30" t="s">
        <v>61</v>
      </c>
      <c r="D23" s="44"/>
      <c r="E23" s="44"/>
      <c r="F23" s="44"/>
      <c r="G23" s="44"/>
      <c r="H23" s="44"/>
      <c r="I23" s="44"/>
    </row>
    <row r="24" spans="1:9" ht="12.75" customHeight="1">
      <c r="A24" s="30" t="s">
        <v>172</v>
      </c>
      <c r="B24" s="46" t="s">
        <v>62</v>
      </c>
      <c r="C24" s="36" t="s">
        <v>51</v>
      </c>
      <c r="D24" s="44"/>
      <c r="E24" s="44"/>
      <c r="F24" s="44"/>
      <c r="G24" s="44"/>
      <c r="H24" s="44"/>
      <c r="I24" s="44"/>
    </row>
    <row r="25" spans="1:9" ht="12.75" customHeight="1">
      <c r="A25" s="30" t="s">
        <v>173</v>
      </c>
      <c r="B25" s="37" t="s">
        <v>63</v>
      </c>
      <c r="C25" s="36" t="s">
        <v>176</v>
      </c>
      <c r="D25" s="44"/>
      <c r="E25" s="44"/>
      <c r="F25" s="44"/>
      <c r="G25" s="44"/>
      <c r="H25" s="44"/>
      <c r="I25" s="44"/>
    </row>
    <row r="26" spans="1:9" ht="15" customHeight="1">
      <c r="A26" s="30"/>
      <c r="B26" s="38" t="s">
        <v>64</v>
      </c>
      <c r="C26" s="36" t="s">
        <v>176</v>
      </c>
      <c r="D26" s="29">
        <f>'[6]Тарифы ТЭ и ТН'!N27</f>
        <v>24.36</v>
      </c>
      <c r="E26" s="29">
        <f>'[6]Тарифы ТЭ и ТН'!O27</f>
        <v>28.12</v>
      </c>
      <c r="F26" s="29">
        <f>'[6]Тарифы ТЭ и ТН'!Q27</f>
        <v>28.12</v>
      </c>
      <c r="G26" s="29">
        <f>'[6]Тарифы ТЭ и ТН'!R27</f>
        <v>30.83</v>
      </c>
      <c r="H26" s="87">
        <f>[8]ТН_Тюмень!$E$19</f>
        <v>34.701059065994443</v>
      </c>
      <c r="I26" s="88"/>
    </row>
    <row r="27" spans="1:9">
      <c r="A27" s="30"/>
      <c r="B27" s="38" t="s">
        <v>65</v>
      </c>
      <c r="C27" s="36" t="s">
        <v>176</v>
      </c>
      <c r="D27" s="29">
        <f>'[6]Тарифы ТЭ и ТН'!N37</f>
        <v>56</v>
      </c>
      <c r="E27" s="29">
        <f>'[6]Тарифы ТЭ и ТН'!O37</f>
        <v>60.96</v>
      </c>
      <c r="F27" s="29">
        <f>'[6]Тарифы ТЭ и ТН'!Q37</f>
        <v>50.8</v>
      </c>
      <c r="G27" s="29">
        <f>'[6]Тарифы ТЭ и ТН'!R37</f>
        <v>50.8</v>
      </c>
      <c r="H27" s="87">
        <f>[8]ТН_Тюмень!$E$20</f>
        <v>55.63875713571349</v>
      </c>
      <c r="I27" s="88"/>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t="s">
        <v>190</v>
      </c>
      <c r="B32" s="84"/>
      <c r="C32" s="84"/>
      <c r="D32" s="84"/>
      <c r="E32" s="84"/>
      <c r="F32" s="84"/>
      <c r="G32" s="84"/>
      <c r="H32" s="84"/>
      <c r="I32" s="84"/>
    </row>
  </sheetData>
  <mergeCells count="23">
    <mergeCell ref="A32:I32"/>
    <mergeCell ref="H19:I19"/>
    <mergeCell ref="H27:I27"/>
    <mergeCell ref="A10:I10"/>
    <mergeCell ref="H11:I11"/>
    <mergeCell ref="H12:I12"/>
    <mergeCell ref="H13:I13"/>
    <mergeCell ref="D14:E14"/>
    <mergeCell ref="F14:G14"/>
    <mergeCell ref="H14:I14"/>
    <mergeCell ref="H15:I15"/>
    <mergeCell ref="H26:I26"/>
    <mergeCell ref="A29:I29"/>
    <mergeCell ref="A30:I30"/>
    <mergeCell ref="A31:I31"/>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Титульный!$C$21</f>
        <v>Тюменская ТЭЦ-1 (БЛ 2) ДПМ</v>
      </c>
      <c r="B5" s="85"/>
      <c r="C5" s="85"/>
      <c r="D5" s="85"/>
      <c r="E5" s="85"/>
      <c r="F5" s="85"/>
    </row>
    <row r="6" spans="1:6">
      <c r="A6" s="35"/>
      <c r="B6" s="35"/>
      <c r="C6" s="35"/>
      <c r="D6" s="35"/>
      <c r="E6" s="35"/>
      <c r="F6" s="35"/>
    </row>
    <row r="7" spans="1:6" s="8" customFormat="1" ht="38.25">
      <c r="A7" s="86" t="s">
        <v>2</v>
      </c>
      <c r="B7" s="86" t="s">
        <v>13</v>
      </c>
      <c r="C7" s="86" t="s">
        <v>14</v>
      </c>
      <c r="D7" s="30" t="s">
        <v>156</v>
      </c>
      <c r="E7" s="30" t="s">
        <v>157</v>
      </c>
      <c r="F7" s="30" t="s">
        <v>158</v>
      </c>
    </row>
    <row r="8" spans="1:6" s="8" customFormat="1">
      <c r="A8" s="86"/>
      <c r="B8" s="86"/>
      <c r="C8" s="86"/>
      <c r="D8" s="30">
        <f>Титульный!$B$5-2</f>
        <v>2015</v>
      </c>
      <c r="E8" s="30">
        <f>Титульный!$B$5-1</f>
        <v>2016</v>
      </c>
      <c r="F8" s="30">
        <f>Титульный!$B$5</f>
        <v>2017</v>
      </c>
    </row>
    <row r="9" spans="1:6" s="8" customFormat="1">
      <c r="A9" s="86"/>
      <c r="B9" s="86"/>
      <c r="C9" s="86"/>
      <c r="D9" s="30" t="s">
        <v>74</v>
      </c>
      <c r="E9" s="30" t="s">
        <v>74</v>
      </c>
      <c r="F9" s="30" t="s">
        <v>74</v>
      </c>
    </row>
    <row r="10" spans="1:6">
      <c r="A10" s="36" t="s">
        <v>95</v>
      </c>
      <c r="B10" s="37" t="s">
        <v>37</v>
      </c>
      <c r="C10" s="36" t="s">
        <v>39</v>
      </c>
      <c r="D10" s="29">
        <f>[31]Год!$H$11</f>
        <v>190</v>
      </c>
      <c r="E10" s="29">
        <f>'[32]0.1'!$I$11</f>
        <v>190</v>
      </c>
      <c r="F10" s="29">
        <f>'[32]0.1'!$L$11</f>
        <v>209.69999999999996</v>
      </c>
    </row>
    <row r="11" spans="1:6" ht="38.25">
      <c r="A11" s="36" t="s">
        <v>96</v>
      </c>
      <c r="B11" s="37" t="s">
        <v>38</v>
      </c>
      <c r="C11" s="36" t="s">
        <v>39</v>
      </c>
      <c r="D11" s="29">
        <f>[31]Год!$H$12-[31]Год!$H$14</f>
        <v>180.14010853227938</v>
      </c>
      <c r="E11" s="29">
        <f>'[32]0.1'!$I$12</f>
        <v>181.52333333333334</v>
      </c>
      <c r="F11" s="29">
        <f>'[32]0.1'!$L$12</f>
        <v>201.70945611943685</v>
      </c>
    </row>
    <row r="12" spans="1:6">
      <c r="A12" s="36" t="s">
        <v>97</v>
      </c>
      <c r="B12" s="37" t="s">
        <v>98</v>
      </c>
      <c r="C12" s="36" t="s">
        <v>159</v>
      </c>
      <c r="D12" s="29">
        <f>'[30]ТТЭЦ-1 нов'!$N$9</f>
        <v>1317.5059999999999</v>
      </c>
      <c r="E12" s="29">
        <f>'[32]0.1'!$I$13</f>
        <v>1528.8408000000002</v>
      </c>
      <c r="F12" s="29">
        <f>'[32]0.1'!$L$13</f>
        <v>1317.5060000000001</v>
      </c>
    </row>
    <row r="13" spans="1:6">
      <c r="A13" s="36" t="s">
        <v>99</v>
      </c>
      <c r="B13" s="37" t="s">
        <v>100</v>
      </c>
      <c r="C13" s="36" t="s">
        <v>159</v>
      </c>
      <c r="D13" s="29">
        <f>'[30]ТТЭЦ-1 нов'!$N$24</f>
        <v>1230.5595229999999</v>
      </c>
      <c r="E13" s="29">
        <f>'[32]0.1'!$I$15</f>
        <v>1449.7642000000001</v>
      </c>
      <c r="F13" s="29">
        <f>'[32]0.1'!$L$15</f>
        <v>1247.6502308570459</v>
      </c>
    </row>
    <row r="14" spans="1:6">
      <c r="A14" s="36" t="s">
        <v>101</v>
      </c>
      <c r="B14" s="37" t="s">
        <v>102</v>
      </c>
      <c r="C14" s="36" t="s">
        <v>103</v>
      </c>
      <c r="D14" s="29">
        <f>'[30]ТТЭЦ-1 нов'!$N$25</f>
        <v>752.71300000000008</v>
      </c>
      <c r="E14" s="29">
        <f>'[32]0.1'!$I$16</f>
        <v>399.72630000000004</v>
      </c>
      <c r="F14" s="29">
        <f>'[32]0.1'!$L$16</f>
        <v>398.43400000000003</v>
      </c>
    </row>
    <row r="15" spans="1:6">
      <c r="A15" s="36" t="s">
        <v>104</v>
      </c>
      <c r="B15" s="37" t="s">
        <v>105</v>
      </c>
      <c r="C15" s="36" t="s">
        <v>103</v>
      </c>
      <c r="D15" s="29">
        <f>'[30]ТТЭЦ-1 нов'!$N$28</f>
        <v>752.71300000000008</v>
      </c>
      <c r="E15" s="29">
        <f>'[32]0.1'!$I$17</f>
        <v>398.56630000000001</v>
      </c>
      <c r="F15" s="29">
        <f>'[32]0.1'!$L$17</f>
        <v>398.43400000000003</v>
      </c>
    </row>
    <row r="16" spans="1:6">
      <c r="A16" s="36" t="s">
        <v>106</v>
      </c>
      <c r="B16" s="37" t="s">
        <v>15</v>
      </c>
      <c r="C16" s="36" t="s">
        <v>107</v>
      </c>
      <c r="D16" s="40"/>
      <c r="E16" s="29">
        <f>'[32]0.1'!$I$43</f>
        <v>996668.80403992371</v>
      </c>
      <c r="F16" s="29">
        <f>'[32]0.1'!$L$43</f>
        <v>940061.82647783973</v>
      </c>
    </row>
    <row r="17" spans="1:8">
      <c r="A17" s="36" t="s">
        <v>108</v>
      </c>
      <c r="B17" s="38" t="s">
        <v>18</v>
      </c>
      <c r="C17" s="36" t="s">
        <v>107</v>
      </c>
      <c r="D17" s="40"/>
      <c r="E17" s="29">
        <f>'[32]0.1'!$G$43</f>
        <v>996668.80403992371</v>
      </c>
      <c r="F17" s="29">
        <f>'[32]0.1'!$J$43</f>
        <v>940061.82647783973</v>
      </c>
    </row>
    <row r="18" spans="1:8">
      <c r="A18" s="36" t="s">
        <v>109</v>
      </c>
      <c r="B18" s="38" t="s">
        <v>19</v>
      </c>
      <c r="C18" s="36" t="s">
        <v>107</v>
      </c>
      <c r="D18" s="40"/>
      <c r="E18" s="29">
        <f>'[32]0.1'!$H$43</f>
        <v>0</v>
      </c>
      <c r="F18" s="29">
        <f>'[32]0.1'!$K$43</f>
        <v>0</v>
      </c>
    </row>
    <row r="19" spans="1:8" ht="25.5">
      <c r="A19" s="36" t="s">
        <v>110</v>
      </c>
      <c r="B19" s="38" t="s">
        <v>20</v>
      </c>
      <c r="C19" s="36" t="s">
        <v>107</v>
      </c>
      <c r="D19" s="41"/>
      <c r="E19" s="41"/>
      <c r="F19" s="41"/>
    </row>
    <row r="20" spans="1:8">
      <c r="A20" s="36" t="s">
        <v>111</v>
      </c>
      <c r="B20" s="37" t="s">
        <v>112</v>
      </c>
      <c r="C20" s="36" t="s">
        <v>107</v>
      </c>
      <c r="D20" s="29">
        <f>'[30]ТТЭЦ-1 нов'!$N$136</f>
        <v>1159423.3391799999</v>
      </c>
      <c r="E20" s="29">
        <f>'[32]0.1'!$I$31</f>
        <v>1123086.4444585699</v>
      </c>
      <c r="F20" s="29">
        <f>'[32]0.1'!$L$31</f>
        <v>1078453.2652337993</v>
      </c>
      <c r="G20" s="47"/>
      <c r="H20" s="47"/>
    </row>
    <row r="21" spans="1:8">
      <c r="A21" s="36" t="s">
        <v>113</v>
      </c>
      <c r="B21" s="38" t="s">
        <v>114</v>
      </c>
      <c r="C21" s="36" t="s">
        <v>107</v>
      </c>
      <c r="D21" s="29">
        <f>'[30]ТТЭЦ-1 нов'!$N$148</f>
        <v>899598.6555903079</v>
      </c>
      <c r="E21" s="29">
        <f>'[32]0.1'!$I$32</f>
        <v>995069.71412732382</v>
      </c>
      <c r="F21" s="29">
        <f>'[32]0.1'!$L$32</f>
        <v>938609.97957194957</v>
      </c>
      <c r="G21" s="47"/>
      <c r="H21" s="47"/>
    </row>
    <row r="22" spans="1:8" ht="25.5">
      <c r="A22" s="36"/>
      <c r="B22" s="38" t="s">
        <v>115</v>
      </c>
      <c r="C22" s="36" t="s">
        <v>40</v>
      </c>
      <c r="D22" s="29">
        <f>'[30]ТТЭЦ-1 нов'!$N$30</f>
        <v>265.51784103837451</v>
      </c>
      <c r="E22" s="29">
        <f>'[32]4'!$L$24</f>
        <v>277.8</v>
      </c>
      <c r="F22" s="29">
        <f>'[32]4'!$M$24</f>
        <v>277.8</v>
      </c>
      <c r="G22" s="47"/>
      <c r="H22" s="47"/>
    </row>
    <row r="23" spans="1:8">
      <c r="A23" s="36" t="s">
        <v>116</v>
      </c>
      <c r="B23" s="38" t="s">
        <v>117</v>
      </c>
      <c r="C23" s="36" t="s">
        <v>107</v>
      </c>
      <c r="D23" s="29">
        <f>'[30]ТТЭЦ-1 нов'!$N$136-'[30]ТТЭЦ-1 нов'!$N$148</f>
        <v>259824.68358969199</v>
      </c>
      <c r="E23" s="29">
        <f>'[32]0.1'!$I$33</f>
        <v>128016.73033124604</v>
      </c>
      <c r="F23" s="29">
        <f>'[32]0.1'!$L$33</f>
        <v>139843.28566184978</v>
      </c>
    </row>
    <row r="24" spans="1:8">
      <c r="A24" s="36"/>
      <c r="B24" s="38" t="s">
        <v>118</v>
      </c>
      <c r="C24" s="36" t="s">
        <v>119</v>
      </c>
      <c r="D24" s="29">
        <f>'[30]ТТЭЦ-1 нов'!$N$33</f>
        <v>125.9510597000604</v>
      </c>
      <c r="E24" s="29">
        <f>'[32]4'!$L$28</f>
        <v>130.19999999999999</v>
      </c>
      <c r="F24" s="29">
        <f>'[32]4'!$M$28</f>
        <v>130.19999999999999</v>
      </c>
    </row>
    <row r="25" spans="1:8" ht="25.5">
      <c r="A25" s="36"/>
      <c r="B25" s="9" t="s">
        <v>120</v>
      </c>
      <c r="C25" s="36" t="s">
        <v>36</v>
      </c>
      <c r="D25" s="30" t="s">
        <v>67</v>
      </c>
      <c r="E25" s="30" t="s">
        <v>66</v>
      </c>
      <c r="F25" s="30"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30" t="s">
        <v>128</v>
      </c>
      <c r="D29" s="41"/>
      <c r="E29" s="41"/>
      <c r="F29" s="41"/>
    </row>
    <row r="30" spans="1:8" ht="25.5">
      <c r="A30" s="36" t="s">
        <v>129</v>
      </c>
      <c r="B30" s="38" t="s">
        <v>130</v>
      </c>
      <c r="C30" s="36" t="s">
        <v>36</v>
      </c>
      <c r="D30" s="41"/>
      <c r="E30" s="41"/>
      <c r="F30" s="41"/>
    </row>
    <row r="31" spans="1:8">
      <c r="A31" s="36" t="s">
        <v>131</v>
      </c>
      <c r="B31" s="9" t="s">
        <v>132</v>
      </c>
      <c r="C31" s="36" t="s">
        <v>107</v>
      </c>
      <c r="D31" s="29">
        <f>'[5]ТТЭЦ-1'!$O$7+'[5]ТТЭЦ-1'!$W$7+'[5]ТТЭЦ-1'!$AI$7</f>
        <v>1952394.41114</v>
      </c>
      <c r="E31" s="41"/>
      <c r="F31" s="41"/>
      <c r="G31" s="47"/>
    </row>
    <row r="32" spans="1:8">
      <c r="A32" s="36" t="s">
        <v>133</v>
      </c>
      <c r="B32" s="38" t="s">
        <v>22</v>
      </c>
      <c r="C32" s="36" t="s">
        <v>107</v>
      </c>
      <c r="D32" s="29">
        <f>'[5]ТТЭЦ-1'!$O$7</f>
        <v>1112014.3799999999</v>
      </c>
      <c r="E32" s="41"/>
      <c r="F32" s="41"/>
      <c r="G32" s="47"/>
    </row>
    <row r="33" spans="1:6">
      <c r="A33" s="36" t="s">
        <v>134</v>
      </c>
      <c r="B33" s="38" t="s">
        <v>23</v>
      </c>
      <c r="C33" s="36" t="s">
        <v>107</v>
      </c>
      <c r="D33" s="29">
        <f>'[5]ТТЭЦ-1'!$W$7</f>
        <v>464983.58770000003</v>
      </c>
      <c r="E33" s="41"/>
      <c r="F33" s="41"/>
    </row>
    <row r="34" spans="1:6" ht="25.5">
      <c r="A34" s="36" t="s">
        <v>135</v>
      </c>
      <c r="B34" s="38" t="s">
        <v>24</v>
      </c>
      <c r="C34" s="36" t="s">
        <v>107</v>
      </c>
      <c r="D34" s="29">
        <f>'[5]ТТЭЦ-1'!$AI$7</f>
        <v>375396.44344</v>
      </c>
      <c r="E34" s="41"/>
      <c r="F34" s="41"/>
    </row>
    <row r="35" spans="1:6">
      <c r="A35" s="36" t="s">
        <v>186</v>
      </c>
      <c r="B35" s="38" t="s">
        <v>187</v>
      </c>
      <c r="C35" s="36" t="s">
        <v>107</v>
      </c>
      <c r="D35" s="29">
        <v>0</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3" sqref="A33"/>
      <selection pane="topRight" activeCell="A33" sqref="A33"/>
      <selection pane="bottomLeft" activeCell="A33" sqref="A33"/>
      <selection pane="bottomRight" activeCell="A33" sqref="A33"/>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Титульный!$C$21</f>
        <v>Тюменская ТЭЦ-1 (БЛ 2) ДПМ</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2"/>
    </row>
    <row r="8" spans="1:11" s="3" customFormat="1">
      <c r="A8" s="93"/>
      <c r="B8" s="93"/>
      <c r="C8" s="93"/>
      <c r="D8" s="42">
        <f>Титульный!$B$5-2</f>
        <v>2015</v>
      </c>
      <c r="E8" s="43" t="s">
        <v>74</v>
      </c>
      <c r="F8" s="42">
        <f>Титульный!$B$5-1</f>
        <v>2016</v>
      </c>
      <c r="G8" s="43" t="s">
        <v>74</v>
      </c>
      <c r="H8" s="42">
        <f>Титульный!$B$5</f>
        <v>2017</v>
      </c>
      <c r="I8" s="43" t="s">
        <v>74</v>
      </c>
      <c r="K8" s="2"/>
    </row>
    <row r="9" spans="1:11" s="3" customFormat="1">
      <c r="A9" s="93"/>
      <c r="B9" s="93"/>
      <c r="C9" s="93"/>
      <c r="D9" s="10" t="s">
        <v>26</v>
      </c>
      <c r="E9" s="10" t="s">
        <v>27</v>
      </c>
      <c r="F9" s="10" t="s">
        <v>26</v>
      </c>
      <c r="G9" s="10" t="s">
        <v>27</v>
      </c>
      <c r="H9" s="10" t="s">
        <v>26</v>
      </c>
      <c r="I9" s="10" t="s">
        <v>27</v>
      </c>
    </row>
    <row r="10" spans="1:11" ht="12.75" customHeight="1">
      <c r="A10" s="89" t="s">
        <v>177</v>
      </c>
      <c r="B10" s="90"/>
      <c r="C10" s="90"/>
      <c r="D10" s="90"/>
      <c r="E10" s="90"/>
      <c r="F10" s="90"/>
      <c r="G10" s="90"/>
      <c r="H10" s="90"/>
      <c r="I10" s="91"/>
    </row>
    <row r="11" spans="1:11" ht="12.75" customHeight="1">
      <c r="A11" s="30" t="s">
        <v>161</v>
      </c>
      <c r="B11" s="37" t="s">
        <v>162</v>
      </c>
      <c r="C11" s="36" t="s">
        <v>175</v>
      </c>
      <c r="D11" s="29">
        <f>'[6]Тарифы ЭЭ и ГМ'!P18</f>
        <v>630.4</v>
      </c>
      <c r="E11" s="29">
        <f>'[6]Тарифы ЭЭ и ГМ'!Q18</f>
        <v>643.89</v>
      </c>
      <c r="F11" s="29">
        <f>'[6]Тарифы ЭЭ и ГМ'!T18</f>
        <v>643.89</v>
      </c>
      <c r="G11" s="29">
        <f>'[6]Тарифы ЭЭ и ГМ'!U18</f>
        <v>687.47</v>
      </c>
      <c r="H11" s="87">
        <f>'[32]0.1'!$L$20</f>
        <v>753.46583780302342</v>
      </c>
      <c r="I11" s="92"/>
    </row>
    <row r="12" spans="1:11" ht="12.75" customHeight="1">
      <c r="A12" s="30"/>
      <c r="B12" s="45" t="s">
        <v>178</v>
      </c>
      <c r="C12" s="36" t="s">
        <v>175</v>
      </c>
      <c r="D12" s="29">
        <f>('[30]ТТЭЦ-1 нов'!$V$148+'[30]ТТЭЦ-1 нов'!$AD$148+'[30]ТТЭЦ-1 нов'!$AL$148+'[30]ТТЭЦ-1 нов'!$AX$148+'[30]ТТЭЦ-1 нов'!$BF$148+'[30]ТТЭЦ-1 нов'!$BN$148)/('[30]ТТЭЦ-1 нов'!$V$24+'[30]ТТЭЦ-1 нов'!$AD$24+'[30]ТТЭЦ-1 нов'!$AL$24+'[30]ТТЭЦ-1 нов'!$AX$24+'[30]ТТЭЦ-1 нов'!$BF$24+'[30]ТТЭЦ-1 нов'!$BN$24)</f>
        <v>696.87538908971408</v>
      </c>
      <c r="E12" s="29">
        <f>('[30]ТТЭЦ-1 нов'!$BZ$148+'[30]ТТЭЦ-1 нов'!$CH$148+'[30]ТТЭЦ-1 нов'!$CP$148+'[30]ТТЭЦ-1 нов'!$DB$148+'[30]ТТЭЦ-1 нов'!$DJ$148+'[30]ТТЭЦ-1 нов'!$DR$148)/('[30]ТТЭЦ-1 нов'!$BZ$24+'[30]ТТЭЦ-1 нов'!$CH$24+'[30]ТТЭЦ-1 нов'!$CP$24+'[30]ТТЭЦ-1 нов'!$DB$24+'[30]ТТЭЦ-1 нов'!$DJ$24+'[30]ТТЭЦ-1 нов'!$DR$24)</f>
        <v>758.62391163142638</v>
      </c>
      <c r="F12" s="29">
        <f>'[32]2.2'!$G$170</f>
        <v>642.78329622169645</v>
      </c>
      <c r="G12" s="29">
        <f>'[32]2.1'!$G$170</f>
        <v>686.36659266887932</v>
      </c>
      <c r="H12" s="87">
        <f>'[32]2'!$G$170</f>
        <v>752.3021728030235</v>
      </c>
      <c r="I12" s="92"/>
    </row>
    <row r="13" spans="1:11" ht="12.75" customHeight="1">
      <c r="A13" s="30" t="s">
        <v>163</v>
      </c>
      <c r="B13" s="37" t="s">
        <v>164</v>
      </c>
      <c r="C13" s="36" t="s">
        <v>165</v>
      </c>
      <c r="D13" s="44"/>
      <c r="E13" s="44"/>
      <c r="F13" s="44"/>
      <c r="G13" s="44"/>
      <c r="H13" s="94"/>
      <c r="I13" s="95"/>
    </row>
    <row r="14" spans="1:11" ht="27.75" customHeight="1">
      <c r="A14" s="30" t="s">
        <v>166</v>
      </c>
      <c r="B14" s="37" t="s">
        <v>181</v>
      </c>
      <c r="C14" s="36" t="s">
        <v>51</v>
      </c>
      <c r="D14" s="87">
        <f>[7]Индексация_ТО!$O$78</f>
        <v>488.80115798486577</v>
      </c>
      <c r="E14" s="92"/>
      <c r="F14" s="87">
        <f>[7]Индексация_ТО!$S$78</f>
        <v>524.24146725156754</v>
      </c>
      <c r="G14" s="92"/>
      <c r="H14" s="87">
        <f>'[8]6.1. ТО'!$I$44</f>
        <v>567.33666925806165</v>
      </c>
      <c r="I14" s="92"/>
    </row>
    <row r="15" spans="1:11" ht="26.25" customHeight="1">
      <c r="A15" s="30" t="s">
        <v>167</v>
      </c>
      <c r="B15" s="46" t="s">
        <v>52</v>
      </c>
      <c r="C15" s="36" t="s">
        <v>51</v>
      </c>
      <c r="D15" s="29">
        <f>'[6]Тарифы ТЭ и ТН'!$N$8</f>
        <v>467.59</v>
      </c>
      <c r="E15" s="29">
        <f>'[6]Тарифы ТЭ и ТН'!$O$8</f>
        <v>516.28</v>
      </c>
      <c r="F15" s="29">
        <f>'[6]Тарифы ТЭ и ТН'!$Q$8</f>
        <v>516.28</v>
      </c>
      <c r="G15" s="29">
        <f>'[6]Тарифы ТЭ и ТН'!$R$8</f>
        <v>535.04999999999995</v>
      </c>
      <c r="H15" s="87">
        <f>'[8]6.1. ТО'!$I$45</f>
        <v>567.01202146732498</v>
      </c>
      <c r="I15" s="88"/>
    </row>
    <row r="16" spans="1:11" ht="12.75" customHeight="1">
      <c r="A16" s="30" t="s">
        <v>168</v>
      </c>
      <c r="B16" s="46" t="s">
        <v>53</v>
      </c>
      <c r="C16" s="36" t="s">
        <v>51</v>
      </c>
      <c r="D16" s="44"/>
      <c r="E16" s="44"/>
      <c r="F16" s="44"/>
      <c r="G16" s="44"/>
      <c r="H16" s="44"/>
      <c r="I16" s="44"/>
    </row>
    <row r="17" spans="1:9" ht="12.75" customHeight="1">
      <c r="A17" s="30"/>
      <c r="B17" s="38" t="s">
        <v>54</v>
      </c>
      <c r="C17" s="36" t="s">
        <v>51</v>
      </c>
      <c r="D17" s="44"/>
      <c r="E17" s="44"/>
      <c r="F17" s="44"/>
      <c r="G17" s="44"/>
      <c r="H17" s="44"/>
      <c r="I17" s="44"/>
    </row>
    <row r="18" spans="1:9" ht="12.75" customHeight="1">
      <c r="A18" s="30"/>
      <c r="B18" s="38" t="s">
        <v>55</v>
      </c>
      <c r="C18" s="36" t="s">
        <v>51</v>
      </c>
      <c r="D18" s="44"/>
      <c r="E18" s="44"/>
      <c r="F18" s="44"/>
      <c r="G18" s="44"/>
      <c r="H18" s="44"/>
      <c r="I18" s="44"/>
    </row>
    <row r="19" spans="1:9" ht="12.75" customHeight="1">
      <c r="A19" s="30"/>
      <c r="B19" s="38" t="s">
        <v>56</v>
      </c>
      <c r="C19" s="36" t="s">
        <v>51</v>
      </c>
      <c r="D19" s="44"/>
      <c r="E19" s="44"/>
      <c r="F19" s="44"/>
      <c r="G19" s="44"/>
      <c r="H19" s="44"/>
      <c r="I19" s="44"/>
    </row>
    <row r="20" spans="1:9" ht="12.75" customHeight="1">
      <c r="A20" s="30"/>
      <c r="B20" s="38" t="s">
        <v>57</v>
      </c>
      <c r="C20" s="36" t="s">
        <v>51</v>
      </c>
      <c r="D20" s="44"/>
      <c r="E20" s="44"/>
      <c r="F20" s="44"/>
      <c r="G20" s="44"/>
      <c r="H20" s="44"/>
      <c r="I20" s="44"/>
    </row>
    <row r="21" spans="1:9" ht="12.75" customHeight="1">
      <c r="A21" s="30" t="s">
        <v>169</v>
      </c>
      <c r="B21" s="46" t="s">
        <v>58</v>
      </c>
      <c r="C21" s="36" t="s">
        <v>51</v>
      </c>
      <c r="D21" s="44"/>
      <c r="E21" s="44"/>
      <c r="F21" s="44"/>
      <c r="G21" s="44"/>
      <c r="H21" s="44"/>
      <c r="I21" s="44"/>
    </row>
    <row r="22" spans="1:9" ht="12.75" customHeight="1">
      <c r="A22" s="30" t="s">
        <v>170</v>
      </c>
      <c r="B22" s="37" t="s">
        <v>59</v>
      </c>
      <c r="C22" s="36" t="s">
        <v>36</v>
      </c>
      <c r="D22" s="44"/>
      <c r="E22" s="44"/>
      <c r="F22" s="44"/>
      <c r="G22" s="44"/>
      <c r="H22" s="44"/>
      <c r="I22" s="44"/>
    </row>
    <row r="23" spans="1:9" ht="25.5" customHeight="1">
      <c r="A23" s="30" t="s">
        <v>171</v>
      </c>
      <c r="B23" s="38" t="s">
        <v>60</v>
      </c>
      <c r="C23" s="30" t="s">
        <v>61</v>
      </c>
      <c r="D23" s="44"/>
      <c r="E23" s="44"/>
      <c r="F23" s="44"/>
      <c r="G23" s="44"/>
      <c r="H23" s="44"/>
      <c r="I23" s="44"/>
    </row>
    <row r="24" spans="1:9" ht="12.75" customHeight="1">
      <c r="A24" s="30" t="s">
        <v>172</v>
      </c>
      <c r="B24" s="46" t="s">
        <v>62</v>
      </c>
      <c r="C24" s="36" t="s">
        <v>51</v>
      </c>
      <c r="D24" s="44"/>
      <c r="E24" s="44"/>
      <c r="F24" s="44"/>
      <c r="G24" s="44"/>
      <c r="H24" s="44"/>
      <c r="I24" s="44"/>
    </row>
    <row r="25" spans="1:9" ht="12.75" customHeight="1">
      <c r="A25" s="30" t="s">
        <v>173</v>
      </c>
      <c r="B25" s="37" t="s">
        <v>63</v>
      </c>
      <c r="C25" s="36" t="s">
        <v>176</v>
      </c>
      <c r="D25" s="44"/>
      <c r="E25" s="44"/>
      <c r="F25" s="44"/>
      <c r="G25" s="44"/>
      <c r="H25" s="44"/>
      <c r="I25" s="44"/>
    </row>
    <row r="26" spans="1:9" ht="15" customHeight="1">
      <c r="A26" s="30"/>
      <c r="B26" s="38" t="s">
        <v>64</v>
      </c>
      <c r="C26" s="36" t="s">
        <v>176</v>
      </c>
      <c r="D26" s="44"/>
      <c r="E26" s="44"/>
      <c r="F26" s="44"/>
      <c r="G26" s="44"/>
      <c r="H26" s="44"/>
      <c r="I26" s="44"/>
    </row>
    <row r="27" spans="1:9">
      <c r="A27" s="30"/>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t="s">
        <v>190</v>
      </c>
      <c r="B32" s="84"/>
      <c r="C32" s="84"/>
      <c r="D32" s="84"/>
      <c r="E32" s="84"/>
      <c r="F32" s="84"/>
      <c r="G32" s="84"/>
      <c r="H32" s="84"/>
      <c r="I32" s="84"/>
    </row>
  </sheetData>
  <mergeCells count="20">
    <mergeCell ref="A31:I31"/>
    <mergeCell ref="A32:I32"/>
    <mergeCell ref="H15:I15"/>
    <mergeCell ref="A29:I29"/>
    <mergeCell ref="A30:I30"/>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Титульный!$C$22</f>
        <v>Тюменская ТЭЦ-2</v>
      </c>
      <c r="B5" s="85"/>
      <c r="C5" s="85"/>
      <c r="D5" s="85"/>
      <c r="E5" s="85"/>
      <c r="F5" s="85"/>
    </row>
    <row r="6" spans="1:6">
      <c r="A6" s="35"/>
      <c r="B6" s="35"/>
      <c r="C6" s="35"/>
      <c r="D6" s="35"/>
      <c r="E6" s="35"/>
      <c r="F6" s="35"/>
    </row>
    <row r="7" spans="1:6" s="8" customFormat="1" ht="38.25">
      <c r="A7" s="86" t="s">
        <v>2</v>
      </c>
      <c r="B7" s="86" t="s">
        <v>13</v>
      </c>
      <c r="C7" s="86" t="s">
        <v>14</v>
      </c>
      <c r="D7" s="11" t="s">
        <v>156</v>
      </c>
      <c r="E7" s="11" t="s">
        <v>157</v>
      </c>
      <c r="F7" s="11" t="s">
        <v>158</v>
      </c>
    </row>
    <row r="8" spans="1:6" s="8" customFormat="1">
      <c r="A8" s="86"/>
      <c r="B8" s="86"/>
      <c r="C8" s="86"/>
      <c r="D8" s="11">
        <f>Титульный!$B$5-2</f>
        <v>2015</v>
      </c>
      <c r="E8" s="11">
        <f>Титульный!$B$5-1</f>
        <v>2016</v>
      </c>
      <c r="F8" s="11">
        <f>Титульный!$B$5</f>
        <v>2017</v>
      </c>
    </row>
    <row r="9" spans="1:6" s="8" customFormat="1">
      <c r="A9" s="86"/>
      <c r="B9" s="86"/>
      <c r="C9" s="86"/>
      <c r="D9" s="11" t="s">
        <v>74</v>
      </c>
      <c r="E9" s="11" t="s">
        <v>74</v>
      </c>
      <c r="F9" s="11" t="s">
        <v>74</v>
      </c>
    </row>
    <row r="10" spans="1:6">
      <c r="A10" s="36" t="s">
        <v>95</v>
      </c>
      <c r="B10" s="37" t="s">
        <v>37</v>
      </c>
      <c r="C10" s="36" t="s">
        <v>39</v>
      </c>
      <c r="D10" s="29">
        <f>[33]Год!$H$11</f>
        <v>755</v>
      </c>
      <c r="E10" s="29">
        <f>'[34]0.1'!$I$11</f>
        <v>755</v>
      </c>
      <c r="F10" s="29">
        <f>'[34]0.1'!$L$11</f>
        <v>755</v>
      </c>
    </row>
    <row r="11" spans="1:6" ht="38.25">
      <c r="A11" s="36" t="s">
        <v>96</v>
      </c>
      <c r="B11" s="37" t="s">
        <v>38</v>
      </c>
      <c r="C11" s="36" t="s">
        <v>39</v>
      </c>
      <c r="D11" s="29">
        <f>[33]Год!$H$12-[33]Год!$H$14</f>
        <v>711.75807170752262</v>
      </c>
      <c r="E11" s="29">
        <f>'[34]0.1'!$I$12</f>
        <v>711.25490321035716</v>
      </c>
      <c r="F11" s="29">
        <f>'[34]0.1'!$L$12</f>
        <v>710.37602646569383</v>
      </c>
    </row>
    <row r="12" spans="1:6">
      <c r="A12" s="36" t="s">
        <v>97</v>
      </c>
      <c r="B12" s="37" t="s">
        <v>98</v>
      </c>
      <c r="C12" s="36" t="s">
        <v>159</v>
      </c>
      <c r="D12" s="29">
        <f>'[30]ТТЭЦ-2'!$N$9</f>
        <v>3994.3510000000001</v>
      </c>
      <c r="E12" s="29">
        <f>'[34]0.1'!$I$13</f>
        <v>4074.1824000000001</v>
      </c>
      <c r="F12" s="29">
        <f>'[34]0.1'!$L$13</f>
        <v>3821.4009999999998</v>
      </c>
    </row>
    <row r="13" spans="1:6">
      <c r="A13" s="36" t="s">
        <v>99</v>
      </c>
      <c r="B13" s="37" t="s">
        <v>100</v>
      </c>
      <c r="C13" s="36" t="s">
        <v>159</v>
      </c>
      <c r="D13" s="29">
        <f>'[30]ТТЭЦ-2'!$N$24</f>
        <v>3616.4207999999999</v>
      </c>
      <c r="E13" s="29">
        <f>'[34]0.1'!$I$15</f>
        <v>3690.1914000000002</v>
      </c>
      <c r="F13" s="29">
        <f>'[34]0.1'!$L$15</f>
        <v>3430.95</v>
      </c>
    </row>
    <row r="14" spans="1:6">
      <c r="A14" s="36" t="s">
        <v>101</v>
      </c>
      <c r="B14" s="37" t="s">
        <v>102</v>
      </c>
      <c r="C14" s="36" t="s">
        <v>103</v>
      </c>
      <c r="D14" s="29">
        <f>'[30]ТТЭЦ-2'!$N$25</f>
        <v>2821.4939999999997</v>
      </c>
      <c r="E14" s="29">
        <f>'[34]0.1'!$I$16</f>
        <v>2735.9800000199998</v>
      </c>
      <c r="F14" s="29">
        <f>'[34]0.1'!$L$16</f>
        <v>2736.8683333333333</v>
      </c>
    </row>
    <row r="15" spans="1:6">
      <c r="A15" s="36" t="s">
        <v>104</v>
      </c>
      <c r="B15" s="37" t="s">
        <v>105</v>
      </c>
      <c r="C15" s="36" t="s">
        <v>103</v>
      </c>
      <c r="D15" s="29">
        <f>'[30]ТТЭЦ-2'!$N$28</f>
        <v>2810.1969999999997</v>
      </c>
      <c r="E15" s="29">
        <f>'[34]0.1'!$I$17</f>
        <v>2726.7199999899999</v>
      </c>
      <c r="F15" s="29">
        <f>'[34]0.1'!$L$17</f>
        <v>2726.7203333333332</v>
      </c>
    </row>
    <row r="16" spans="1:6">
      <c r="A16" s="36" t="s">
        <v>106</v>
      </c>
      <c r="B16" s="37" t="s">
        <v>15</v>
      </c>
      <c r="C16" s="36" t="s">
        <v>107</v>
      </c>
      <c r="D16" s="40"/>
      <c r="E16" s="29">
        <f>'[34]0.1'!$I$43</f>
        <v>4059902.0567755643</v>
      </c>
      <c r="F16" s="29">
        <f>'[34]0.1'!$L$43</f>
        <v>4186705.7807959314</v>
      </c>
    </row>
    <row r="17" spans="1:8">
      <c r="A17" s="36" t="s">
        <v>108</v>
      </c>
      <c r="B17" s="38" t="s">
        <v>18</v>
      </c>
      <c r="C17" s="36" t="s">
        <v>107</v>
      </c>
      <c r="D17" s="40"/>
      <c r="E17" s="29">
        <f>'[34]0.1'!$G$43</f>
        <v>2685757.556873125</v>
      </c>
      <c r="F17" s="29">
        <f>'[34]0.1'!$J$43</f>
        <v>2738421.4822120937</v>
      </c>
    </row>
    <row r="18" spans="1:8">
      <c r="A18" s="36" t="s">
        <v>109</v>
      </c>
      <c r="B18" s="38" t="s">
        <v>19</v>
      </c>
      <c r="C18" s="36" t="s">
        <v>107</v>
      </c>
      <c r="D18" s="40"/>
      <c r="E18" s="29">
        <f>'[34]0.1'!$H$43</f>
        <v>1374144.4999024391</v>
      </c>
      <c r="F18" s="29">
        <f>'[34]0.1'!$K$43</f>
        <v>1448284.2985838377</v>
      </c>
    </row>
    <row r="19" spans="1:8" ht="25.5">
      <c r="A19" s="36" t="s">
        <v>110</v>
      </c>
      <c r="B19" s="38" t="s">
        <v>20</v>
      </c>
      <c r="C19" s="36" t="s">
        <v>107</v>
      </c>
      <c r="D19" s="41"/>
      <c r="E19" s="41"/>
      <c r="F19" s="41"/>
    </row>
    <row r="20" spans="1:8">
      <c r="A20" s="36" t="s">
        <v>111</v>
      </c>
      <c r="B20" s="37" t="s">
        <v>112</v>
      </c>
      <c r="C20" s="36" t="s">
        <v>107</v>
      </c>
      <c r="D20" s="29">
        <f>'[30]ТТЭЦ-2'!$N$136</f>
        <v>3883989.5017400002</v>
      </c>
      <c r="E20" s="29">
        <f>'[34]0.1'!$I$31</f>
        <v>3845993.046874912</v>
      </c>
      <c r="F20" s="29">
        <f>'[34]0.1'!$L$31</f>
        <v>4013565.386186481</v>
      </c>
      <c r="G20" s="47"/>
      <c r="H20" s="47"/>
    </row>
    <row r="21" spans="1:8">
      <c r="A21" s="36" t="s">
        <v>113</v>
      </c>
      <c r="B21" s="38" t="s">
        <v>114</v>
      </c>
      <c r="C21" s="36" t="s">
        <v>107</v>
      </c>
      <c r="D21" s="29">
        <f>'[30]ТТЭЦ-2'!$N$148</f>
        <v>2612546.7603720403</v>
      </c>
      <c r="E21" s="29">
        <f>'[34]0.1'!$I$32</f>
        <v>2661128.6569694658</v>
      </c>
      <c r="F21" s="29">
        <f>'[34]0.1'!$L$32</f>
        <v>2714263.3713478968</v>
      </c>
      <c r="G21" s="47"/>
      <c r="H21" s="47"/>
    </row>
    <row r="22" spans="1:8" ht="25.5">
      <c r="A22" s="36"/>
      <c r="B22" s="38" t="s">
        <v>115</v>
      </c>
      <c r="C22" s="36" t="s">
        <v>40</v>
      </c>
      <c r="D22" s="29">
        <f>'[30]ТТЭЦ-2'!$N$30</f>
        <v>261.9680006308007</v>
      </c>
      <c r="E22" s="29">
        <f>'[34]4'!$L$24</f>
        <v>271</v>
      </c>
      <c r="F22" s="29">
        <f>'[34]4'!$M$24</f>
        <v>271</v>
      </c>
      <c r="G22" s="47"/>
      <c r="H22" s="47"/>
    </row>
    <row r="23" spans="1:8">
      <c r="A23" s="36" t="s">
        <v>116</v>
      </c>
      <c r="B23" s="38" t="s">
        <v>117</v>
      </c>
      <c r="C23" s="36" t="s">
        <v>107</v>
      </c>
      <c r="D23" s="29">
        <f>'[30]ТТЭЦ-2'!$N$136-'[30]ТТЭЦ-2'!$N$148</f>
        <v>1271442.7413679599</v>
      </c>
      <c r="E23" s="29">
        <f>'[34]0.1'!$I$33</f>
        <v>1184864.3899054462</v>
      </c>
      <c r="F23" s="29">
        <f>'[34]0.1'!$L$33</f>
        <v>1299302.0148385842</v>
      </c>
    </row>
    <row r="24" spans="1:8">
      <c r="A24" s="36"/>
      <c r="B24" s="38" t="s">
        <v>118</v>
      </c>
      <c r="C24" s="36" t="s">
        <v>119</v>
      </c>
      <c r="D24" s="29">
        <f>'[30]ТТЭЦ-2'!$N$33</f>
        <v>164.5918793378905</v>
      </c>
      <c r="E24" s="29">
        <f>'[34]4'!$L$28</f>
        <v>164.4</v>
      </c>
      <c r="F24" s="29">
        <f>'[34]4'!$M$28</f>
        <v>164.4</v>
      </c>
    </row>
    <row r="25" spans="1:8" ht="25.5">
      <c r="A25" s="36"/>
      <c r="B25" s="9" t="s">
        <v>120</v>
      </c>
      <c r="C25" s="36" t="s">
        <v>36</v>
      </c>
      <c r="D25" s="11" t="s">
        <v>67</v>
      </c>
      <c r="E25" s="11" t="s">
        <v>66</v>
      </c>
      <c r="F25" s="11"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11" t="s">
        <v>128</v>
      </c>
      <c r="D29" s="41"/>
      <c r="E29" s="41"/>
      <c r="F29" s="41"/>
    </row>
    <row r="30" spans="1:8" ht="25.5">
      <c r="A30" s="36" t="s">
        <v>129</v>
      </c>
      <c r="B30" s="38" t="s">
        <v>130</v>
      </c>
      <c r="C30" s="36" t="s">
        <v>36</v>
      </c>
      <c r="D30" s="41"/>
      <c r="E30" s="41"/>
      <c r="F30" s="41"/>
    </row>
    <row r="31" spans="1:8">
      <c r="A31" s="36" t="s">
        <v>131</v>
      </c>
      <c r="B31" s="9" t="s">
        <v>132</v>
      </c>
      <c r="C31" s="36" t="s">
        <v>107</v>
      </c>
      <c r="D31" s="29">
        <f>'[5]ТТЭЦ-2'!$C$7-'[5]ТТЭЦ-2'!$O$7-'[5]ТТЭЦ-2'!$W$7-'[5]ТТЭЦ-2'!$AI$7</f>
        <v>5635455.0120099988</v>
      </c>
      <c r="E31" s="41"/>
      <c r="F31" s="41"/>
    </row>
    <row r="32" spans="1:8">
      <c r="A32" s="36" t="s">
        <v>133</v>
      </c>
      <c r="B32" s="38" t="s">
        <v>22</v>
      </c>
      <c r="C32" s="36" t="s">
        <v>107</v>
      </c>
      <c r="D32" s="29">
        <f>'[5]ТТЭЦ-2'!$K$7</f>
        <v>3209814.4199999995</v>
      </c>
      <c r="E32" s="41"/>
      <c r="F32" s="41"/>
    </row>
    <row r="33" spans="1:6">
      <c r="A33" s="36" t="s">
        <v>134</v>
      </c>
      <c r="B33" s="38" t="s">
        <v>23</v>
      </c>
      <c r="C33" s="36" t="s">
        <v>107</v>
      </c>
      <c r="D33" s="29">
        <f>'[5]ТТЭЦ-2'!$S$7</f>
        <v>796622.07674000005</v>
      </c>
      <c r="E33" s="41"/>
      <c r="F33" s="41"/>
    </row>
    <row r="34" spans="1:6" ht="25.5">
      <c r="A34" s="36" t="s">
        <v>135</v>
      </c>
      <c r="B34" s="38" t="s">
        <v>24</v>
      </c>
      <c r="C34" s="36" t="s">
        <v>107</v>
      </c>
      <c r="D34" s="29">
        <f>'[5]ТТЭЦ-2'!$AA$7-'[5]ТТЭЦ-2'!$AI$7</f>
        <v>1517720.8744200002</v>
      </c>
      <c r="E34" s="41"/>
      <c r="F34" s="41"/>
    </row>
    <row r="35" spans="1:6">
      <c r="A35" s="36" t="s">
        <v>186</v>
      </c>
      <c r="B35" s="38" t="s">
        <v>187</v>
      </c>
      <c r="C35" s="36" t="s">
        <v>107</v>
      </c>
      <c r="D35" s="29">
        <f>'[5]ТТЭЦ-2'!$AU$7+'[5]ТТЭЦ-2'!$AY$7+'[5]ТТЭЦ-2'!$BC$7</f>
        <v>111297.64085000001</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3" sqref="A33"/>
      <selection pane="topRight" activeCell="A33" sqref="A33"/>
      <selection pane="bottomLeft" activeCell="A33" sqref="A33"/>
      <selection pane="bottomRight" activeCell="A33" sqref="A33"/>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Титульный!$C$22</f>
        <v>Тюменская ТЭЦ-2</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1"/>
    </row>
    <row r="8" spans="1:11" s="3" customFormat="1">
      <c r="A8" s="93"/>
      <c r="B8" s="93"/>
      <c r="C8" s="93"/>
      <c r="D8" s="42">
        <f>Титульный!$B$5-2</f>
        <v>2015</v>
      </c>
      <c r="E8" s="43" t="s">
        <v>74</v>
      </c>
      <c r="F8" s="42">
        <f>Титульный!$B$5-1</f>
        <v>2016</v>
      </c>
      <c r="G8" s="43" t="s">
        <v>74</v>
      </c>
      <c r="H8" s="42">
        <f>Титульный!$B$5</f>
        <v>2017</v>
      </c>
      <c r="I8" s="43" t="s">
        <v>74</v>
      </c>
      <c r="K8" s="1"/>
    </row>
    <row r="9" spans="1:11" s="3" customFormat="1">
      <c r="A9" s="93"/>
      <c r="B9" s="93"/>
      <c r="C9" s="93"/>
      <c r="D9" s="10" t="s">
        <v>26</v>
      </c>
      <c r="E9" s="10" t="s">
        <v>27</v>
      </c>
      <c r="F9" s="10" t="s">
        <v>26</v>
      </c>
      <c r="G9" s="10" t="s">
        <v>27</v>
      </c>
      <c r="H9" s="10" t="s">
        <v>26</v>
      </c>
      <c r="I9" s="10" t="s">
        <v>27</v>
      </c>
    </row>
    <row r="10" spans="1:11" ht="12.75" customHeight="1">
      <c r="A10" s="89" t="s">
        <v>177</v>
      </c>
      <c r="B10" s="90"/>
      <c r="C10" s="90"/>
      <c r="D10" s="90"/>
      <c r="E10" s="90"/>
      <c r="F10" s="90"/>
      <c r="G10" s="90"/>
      <c r="H10" s="90"/>
      <c r="I10" s="91"/>
    </row>
    <row r="11" spans="1:11" ht="12.75" customHeight="1">
      <c r="A11" s="11" t="s">
        <v>161</v>
      </c>
      <c r="B11" s="37" t="s">
        <v>162</v>
      </c>
      <c r="C11" s="36" t="s">
        <v>175</v>
      </c>
      <c r="D11" s="29">
        <f>'[6]Тарифы ЭЭ и ГМ'!$P$19</f>
        <v>727.45</v>
      </c>
      <c r="E11" s="29">
        <f>'[6]Тарифы ЭЭ и ГМ'!$Q$19</f>
        <v>727.45</v>
      </c>
      <c r="F11" s="29">
        <f>'[6]Тарифы ЭЭ и ГМ'!$T$19</f>
        <v>727.45</v>
      </c>
      <c r="G11" s="29">
        <f>'[6]Тарифы ЭЭ и ГМ'!$U$19</f>
        <v>727.81</v>
      </c>
      <c r="H11" s="87">
        <f>'[34]0.1'!$L$20</f>
        <v>798.15254731549385</v>
      </c>
      <c r="I11" s="92"/>
    </row>
    <row r="12" spans="1:11" ht="12.75" customHeight="1">
      <c r="A12" s="11"/>
      <c r="B12" s="45" t="s">
        <v>178</v>
      </c>
      <c r="C12" s="36" t="s">
        <v>175</v>
      </c>
      <c r="D12" s="29">
        <f>('[30]ТТЭЦ-2'!$V$148+'[30]ТТЭЦ-2'!$AD$148+'[30]ТТЭЦ-2'!$AL$148+'[30]ТТЭЦ-2'!$AX$148+'[30]ТТЭЦ-2'!$BF$148+'[30]ТТЭЦ-2'!$BN$148)/('[30]ТТЭЦ-2'!$V$24+'[30]ТТЭЦ-2'!$AD$24+'[30]ТТЭЦ-2'!$AL$24+'[30]ТТЭЦ-2'!$AX$24+'[30]ТТЭЦ-2'!$BF$24+'[30]ТТЭЦ-2'!$BN$24)</f>
        <v>696.56525895622849</v>
      </c>
      <c r="E12" s="29">
        <f>('[30]ТТЭЦ-2'!$BZ$148+'[30]ТТЭЦ-2'!$CH$148+'[30]ТТЭЦ-2'!$CP$148+'[30]ТТЭЦ-2'!$DB$148+'[30]ТТЭЦ-2'!$DJ$148+'[30]ТТЭЦ-2'!$DR$148)/('[30]ТТЭЦ-2'!$BZ$24+'[30]ТТЭЦ-2'!$CH$24+'[30]ТТЭЦ-2'!$CP$24+'[30]ТТЭЦ-2'!$DB$24+'[30]ТТЭЦ-2'!$DJ$24+'[30]ТТЭЦ-2'!$DR$24)</f>
        <v>752.09548087334997</v>
      </c>
      <c r="F12" s="29">
        <f>'[34]2.2'!$G$170</f>
        <v>721.15940358287116</v>
      </c>
      <c r="G12" s="29">
        <f>'[34]2.1'!$G$170</f>
        <v>721.13567252079827</v>
      </c>
      <c r="H12" s="87">
        <f>'[34]2'!$G$170</f>
        <v>791.1113165006476</v>
      </c>
      <c r="I12" s="92"/>
    </row>
    <row r="13" spans="1:11" ht="12.75" customHeight="1">
      <c r="A13" s="11" t="s">
        <v>163</v>
      </c>
      <c r="B13" s="37" t="s">
        <v>164</v>
      </c>
      <c r="C13" s="36" t="s">
        <v>165</v>
      </c>
      <c r="D13" s="29">
        <f>'[6]Тарифы ЭЭ и ГМ'!$P$36</f>
        <v>149156.38</v>
      </c>
      <c r="E13" s="29">
        <f>'[6]Тарифы ЭЭ и ГМ'!$Q$36</f>
        <v>149876.16</v>
      </c>
      <c r="F13" s="29">
        <f>'[6]Тарифы ЭЭ и ГМ'!$T$36</f>
        <v>149876.16</v>
      </c>
      <c r="G13" s="29">
        <f>'[6]Тарифы ЭЭ и ГМ'!$U$36</f>
        <v>161000</v>
      </c>
      <c r="H13" s="87">
        <f>'[34]0.1'!$L$21</f>
        <v>169896.4403624174</v>
      </c>
      <c r="I13" s="92"/>
    </row>
    <row r="14" spans="1:11" ht="27.75" customHeight="1">
      <c r="A14" s="11" t="s">
        <v>166</v>
      </c>
      <c r="B14" s="37" t="s">
        <v>181</v>
      </c>
      <c r="C14" s="36" t="s">
        <v>51</v>
      </c>
      <c r="D14" s="87">
        <f>[7]Индексация_ТО!$O$78</f>
        <v>488.80115798486577</v>
      </c>
      <c r="E14" s="92"/>
      <c r="F14" s="87">
        <f>[7]Индексация_ТО!$S$78</f>
        <v>524.24146725156754</v>
      </c>
      <c r="G14" s="92"/>
      <c r="H14" s="87">
        <f>'[8]6.1. ТО'!$I$44</f>
        <v>567.33666925806165</v>
      </c>
      <c r="I14" s="92"/>
    </row>
    <row r="15" spans="1:11" ht="26.25" customHeight="1">
      <c r="A15" s="11" t="s">
        <v>167</v>
      </c>
      <c r="B15" s="46" t="s">
        <v>52</v>
      </c>
      <c r="C15" s="36" t="s">
        <v>51</v>
      </c>
      <c r="D15" s="29">
        <f>'[6]Тарифы ТЭ и ТН'!$N$8</f>
        <v>467.59</v>
      </c>
      <c r="E15" s="29">
        <f>'[6]Тарифы ТЭ и ТН'!$O$8</f>
        <v>516.28</v>
      </c>
      <c r="F15" s="29">
        <f>'[6]Тарифы ТЭ и ТН'!$Q$8</f>
        <v>516.28</v>
      </c>
      <c r="G15" s="29">
        <f>'[6]Тарифы ТЭ и ТН'!$R$8</f>
        <v>535.04999999999995</v>
      </c>
      <c r="H15" s="87">
        <f>'[8]6.1. ТО'!$I$45</f>
        <v>567.01202146732498</v>
      </c>
      <c r="I15" s="88"/>
    </row>
    <row r="16" spans="1:11" ht="12.75" customHeight="1">
      <c r="A16" s="11" t="s">
        <v>168</v>
      </c>
      <c r="B16" s="46" t="s">
        <v>53</v>
      </c>
      <c r="C16" s="36" t="s">
        <v>51</v>
      </c>
      <c r="D16" s="44"/>
      <c r="E16" s="44"/>
      <c r="F16" s="44"/>
      <c r="G16" s="44"/>
      <c r="H16" s="44"/>
      <c r="I16" s="44"/>
    </row>
    <row r="17" spans="1:9" ht="12.75" customHeight="1">
      <c r="A17" s="11"/>
      <c r="B17" s="38" t="s">
        <v>54</v>
      </c>
      <c r="C17" s="36" t="s">
        <v>51</v>
      </c>
      <c r="D17" s="44"/>
      <c r="E17" s="44"/>
      <c r="F17" s="44"/>
      <c r="G17" s="44"/>
      <c r="H17" s="44"/>
      <c r="I17" s="44"/>
    </row>
    <row r="18" spans="1:9" ht="12.75" customHeight="1">
      <c r="A18" s="11"/>
      <c r="B18" s="38" t="s">
        <v>55</v>
      </c>
      <c r="C18" s="36" t="s">
        <v>51</v>
      </c>
      <c r="D18" s="44"/>
      <c r="E18" s="44"/>
      <c r="F18" s="44"/>
      <c r="G18" s="44"/>
      <c r="H18" s="44"/>
      <c r="I18" s="44"/>
    </row>
    <row r="19" spans="1:9" ht="12.75" customHeight="1">
      <c r="A19" s="11"/>
      <c r="B19" s="38" t="s">
        <v>56</v>
      </c>
      <c r="C19" s="36" t="s">
        <v>51</v>
      </c>
      <c r="D19" s="44"/>
      <c r="E19" s="44"/>
      <c r="F19" s="44"/>
      <c r="G19" s="44"/>
      <c r="H19" s="44"/>
      <c r="I19" s="44"/>
    </row>
    <row r="20" spans="1:9" ht="12.75" customHeight="1">
      <c r="A20" s="11"/>
      <c r="B20" s="38" t="s">
        <v>57</v>
      </c>
      <c r="C20" s="36" t="s">
        <v>51</v>
      </c>
      <c r="D20" s="44"/>
      <c r="E20" s="44"/>
      <c r="F20" s="44"/>
      <c r="G20" s="44"/>
      <c r="H20" s="44"/>
      <c r="I20" s="44"/>
    </row>
    <row r="21" spans="1:9" ht="12.75" customHeight="1">
      <c r="A21" s="11" t="s">
        <v>169</v>
      </c>
      <c r="B21" s="46" t="s">
        <v>58</v>
      </c>
      <c r="C21" s="36" t="s">
        <v>51</v>
      </c>
      <c r="D21" s="44"/>
      <c r="E21" s="44"/>
      <c r="F21" s="44"/>
      <c r="G21" s="44"/>
      <c r="H21" s="44"/>
      <c r="I21" s="44"/>
    </row>
    <row r="22" spans="1:9" ht="12.75" customHeight="1">
      <c r="A22" s="11" t="s">
        <v>170</v>
      </c>
      <c r="B22" s="37" t="s">
        <v>59</v>
      </c>
      <c r="C22" s="36" t="s">
        <v>36</v>
      </c>
      <c r="D22" s="44"/>
      <c r="E22" s="44"/>
      <c r="F22" s="44"/>
      <c r="G22" s="44"/>
      <c r="H22" s="44"/>
      <c r="I22" s="44"/>
    </row>
    <row r="23" spans="1:9" ht="25.5" customHeight="1">
      <c r="A23" s="11" t="s">
        <v>171</v>
      </c>
      <c r="B23" s="38" t="s">
        <v>60</v>
      </c>
      <c r="C23" s="11" t="s">
        <v>61</v>
      </c>
      <c r="D23" s="44"/>
      <c r="E23" s="44"/>
      <c r="F23" s="44"/>
      <c r="G23" s="44"/>
      <c r="H23" s="44"/>
      <c r="I23" s="44"/>
    </row>
    <row r="24" spans="1:9" ht="12.75" customHeight="1">
      <c r="A24" s="11" t="s">
        <v>172</v>
      </c>
      <c r="B24" s="46" t="s">
        <v>62</v>
      </c>
      <c r="C24" s="36" t="s">
        <v>51</v>
      </c>
      <c r="D24" s="44"/>
      <c r="E24" s="44"/>
      <c r="F24" s="44"/>
      <c r="G24" s="44"/>
      <c r="H24" s="44"/>
      <c r="I24" s="44"/>
    </row>
    <row r="25" spans="1:9" ht="12.75" customHeight="1">
      <c r="A25" s="11" t="s">
        <v>173</v>
      </c>
      <c r="B25" s="37" t="s">
        <v>63</v>
      </c>
      <c r="C25" s="36" t="s">
        <v>176</v>
      </c>
      <c r="D25" s="44"/>
      <c r="E25" s="44"/>
      <c r="F25" s="44"/>
      <c r="G25" s="44"/>
      <c r="H25" s="44"/>
      <c r="I25" s="44"/>
    </row>
    <row r="26" spans="1:9" ht="15" customHeight="1">
      <c r="A26" s="11"/>
      <c r="B26" s="38" t="s">
        <v>64</v>
      </c>
      <c r="C26" s="36" t="s">
        <v>176</v>
      </c>
      <c r="D26" s="29">
        <f>'[6]Тарифы ТЭ и ТН'!$N$28</f>
        <v>43.56</v>
      </c>
      <c r="E26" s="29">
        <f>'[6]Тарифы ТЭ и ТН'!$O$28</f>
        <v>45.85</v>
      </c>
      <c r="F26" s="29">
        <f>'[6]Тарифы ТЭ и ТН'!$Q$28</f>
        <v>45.85</v>
      </c>
      <c r="G26" s="29">
        <f>'[6]Тарифы ТЭ и ТН'!$R$28</f>
        <v>48.3</v>
      </c>
      <c r="H26" s="87">
        <f>[8]ТН_Тюмень!$E$22</f>
        <v>54.468141688305138</v>
      </c>
      <c r="I26" s="88"/>
    </row>
    <row r="27" spans="1:9">
      <c r="A27" s="11"/>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t="s">
        <v>190</v>
      </c>
      <c r="B32" s="84"/>
      <c r="C32" s="84"/>
      <c r="D32" s="84"/>
      <c r="E32" s="84"/>
      <c r="F32" s="84"/>
      <c r="G32" s="84"/>
      <c r="H32" s="84"/>
      <c r="I32" s="84"/>
    </row>
  </sheetData>
  <mergeCells count="21">
    <mergeCell ref="A4:I4"/>
    <mergeCell ref="A7:A9"/>
    <mergeCell ref="B7:B9"/>
    <mergeCell ref="C7:C9"/>
    <mergeCell ref="D7:E7"/>
    <mergeCell ref="F7:G7"/>
    <mergeCell ref="H7:I7"/>
    <mergeCell ref="A5:I5"/>
    <mergeCell ref="H13:I13"/>
    <mergeCell ref="H14:I14"/>
    <mergeCell ref="H11:I11"/>
    <mergeCell ref="H12:I12"/>
    <mergeCell ref="A10:I10"/>
    <mergeCell ref="A30:I30"/>
    <mergeCell ref="A31:I31"/>
    <mergeCell ref="A32:I32"/>
    <mergeCell ref="D14:E14"/>
    <mergeCell ref="F14:G14"/>
    <mergeCell ref="H15:I15"/>
    <mergeCell ref="H26:I26"/>
    <mergeCell ref="A29:I29"/>
  </mergeCells>
  <pageMargins left="0.70866141732283472" right="0.70866141732283472" top="0.74803149606299213" bottom="0.74803149606299213" header="0.31496062992125984" footer="0.31496062992125984"/>
  <pageSetup paperSize="9" scale="4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Титульный!$C$23</f>
        <v>Няганская ГРЭС (БЛ 1) ДПМ</v>
      </c>
      <c r="B5" s="85"/>
      <c r="C5" s="85"/>
      <c r="D5" s="85"/>
      <c r="E5" s="85"/>
      <c r="F5" s="85"/>
    </row>
    <row r="6" spans="1:6">
      <c r="A6" s="35"/>
      <c r="B6" s="35"/>
      <c r="C6" s="35"/>
      <c r="D6" s="35"/>
      <c r="E6" s="35"/>
      <c r="F6" s="35"/>
    </row>
    <row r="7" spans="1:6" s="8" customFormat="1" ht="38.25">
      <c r="A7" s="86" t="s">
        <v>2</v>
      </c>
      <c r="B7" s="86" t="s">
        <v>13</v>
      </c>
      <c r="C7" s="86" t="s">
        <v>14</v>
      </c>
      <c r="D7" s="30" t="s">
        <v>156</v>
      </c>
      <c r="E7" s="30" t="s">
        <v>157</v>
      </c>
      <c r="F7" s="30" t="s">
        <v>158</v>
      </c>
    </row>
    <row r="8" spans="1:6" s="8" customFormat="1">
      <c r="A8" s="86"/>
      <c r="B8" s="86"/>
      <c r="C8" s="86"/>
      <c r="D8" s="30">
        <f>Титульный!$B$5-2</f>
        <v>2015</v>
      </c>
      <c r="E8" s="30">
        <f>Титульный!$B$5-1</f>
        <v>2016</v>
      </c>
      <c r="F8" s="30">
        <f>Титульный!$B$5</f>
        <v>2017</v>
      </c>
    </row>
    <row r="9" spans="1:6" s="8" customFormat="1">
      <c r="A9" s="86"/>
      <c r="B9" s="86"/>
      <c r="C9" s="86"/>
      <c r="D9" s="30" t="s">
        <v>74</v>
      </c>
      <c r="E9" s="30" t="s">
        <v>74</v>
      </c>
      <c r="F9" s="30" t="s">
        <v>74</v>
      </c>
    </row>
    <row r="10" spans="1:6">
      <c r="A10" s="36" t="s">
        <v>95</v>
      </c>
      <c r="B10" s="37" t="s">
        <v>37</v>
      </c>
      <c r="C10" s="36" t="s">
        <v>39</v>
      </c>
      <c r="D10" s="29">
        <f>[35]Год!$H$11</f>
        <v>426.2833333333333</v>
      </c>
      <c r="E10" s="29">
        <f>'[36]0.1'!$I$11</f>
        <v>420.90000000000003</v>
      </c>
      <c r="F10" s="29">
        <f>'[36]0.1'!$L$11</f>
        <v>453.19999999999987</v>
      </c>
    </row>
    <row r="11" spans="1:6" ht="38.25">
      <c r="A11" s="36" t="s">
        <v>96</v>
      </c>
      <c r="B11" s="37" t="s">
        <v>38</v>
      </c>
      <c r="C11" s="36" t="s">
        <v>39</v>
      </c>
      <c r="D11" s="29">
        <f>[35]Год!$H$12-[35]Год!$H$14</f>
        <v>416.53062380419016</v>
      </c>
      <c r="E11" s="29">
        <f>'[36]0.1'!$I$12</f>
        <v>414.11350833333336</v>
      </c>
      <c r="F11" s="29">
        <f>'[36]0.1'!$L$12</f>
        <v>440.56527681483891</v>
      </c>
    </row>
    <row r="12" spans="1:6">
      <c r="A12" s="36" t="s">
        <v>97</v>
      </c>
      <c r="B12" s="37" t="s">
        <v>98</v>
      </c>
      <c r="C12" s="36" t="s">
        <v>159</v>
      </c>
      <c r="D12" s="29">
        <f>'[30]НГРЭС бл1'!$N$9</f>
        <v>2821.3599999999997</v>
      </c>
      <c r="E12" s="29">
        <f>'[36]0.1'!$I$13</f>
        <v>2714.4540000000002</v>
      </c>
      <c r="F12" s="29">
        <f>'[36]0.1'!$L$13</f>
        <v>2971.7789999999995</v>
      </c>
    </row>
    <row r="13" spans="1:6">
      <c r="A13" s="36" t="s">
        <v>99</v>
      </c>
      <c r="B13" s="37" t="s">
        <v>100</v>
      </c>
      <c r="C13" s="36" t="s">
        <v>159</v>
      </c>
      <c r="D13" s="29">
        <f>'[30]НГРЭС бл1'!$N$24</f>
        <v>2765.2978399999993</v>
      </c>
      <c r="E13" s="29">
        <f>'[36]0.1'!$I$15</f>
        <v>2654.5423742200001</v>
      </c>
      <c r="F13" s="29">
        <f>'[36]0.1'!$L$15</f>
        <v>2906.2438668199516</v>
      </c>
    </row>
    <row r="14" spans="1:6">
      <c r="A14" s="36" t="s">
        <v>101</v>
      </c>
      <c r="B14" s="37" t="s">
        <v>102</v>
      </c>
      <c r="C14" s="36" t="s">
        <v>103</v>
      </c>
      <c r="D14" s="29">
        <f>'[30]НГРЭС бл1'!$N$25</f>
        <v>15.327999999999999</v>
      </c>
      <c r="E14" s="29">
        <f>'[36]0.1'!$I$16</f>
        <v>24.157</v>
      </c>
      <c r="F14" s="29">
        <f>'[36]0.1'!$L$16</f>
        <v>15.327999999999999</v>
      </c>
    </row>
    <row r="15" spans="1:6">
      <c r="A15" s="36" t="s">
        <v>104</v>
      </c>
      <c r="B15" s="37" t="s">
        <v>105</v>
      </c>
      <c r="C15" s="36" t="s">
        <v>103</v>
      </c>
      <c r="D15" s="29">
        <f>'[30]НГРЭС бл1'!$N$28</f>
        <v>0</v>
      </c>
      <c r="E15" s="29">
        <f>'[36]0.1'!$I$17</f>
        <v>0</v>
      </c>
      <c r="F15" s="29">
        <f>'[36]0.1'!$L$17</f>
        <v>0</v>
      </c>
    </row>
    <row r="16" spans="1:6">
      <c r="A16" s="36" t="s">
        <v>106</v>
      </c>
      <c r="B16" s="37" t="s">
        <v>15</v>
      </c>
      <c r="C16" s="36" t="s">
        <v>107</v>
      </c>
      <c r="D16" s="40"/>
      <c r="E16" s="29">
        <f>'[36]0.1'!$I$43</f>
        <v>1293836.8893925368</v>
      </c>
      <c r="F16" s="29">
        <f>'[36]0.1'!$L$43</f>
        <v>1554864.203781486</v>
      </c>
    </row>
    <row r="17" spans="1:8">
      <c r="A17" s="36" t="s">
        <v>108</v>
      </c>
      <c r="B17" s="38" t="s">
        <v>18</v>
      </c>
      <c r="C17" s="36" t="s">
        <v>107</v>
      </c>
      <c r="D17" s="40"/>
      <c r="E17" s="29">
        <f>'[36]0.1'!$G$43</f>
        <v>1293836.8893925368</v>
      </c>
      <c r="F17" s="29">
        <f>'[36]0.1'!$J$43</f>
        <v>1554864.203781486</v>
      </c>
    </row>
    <row r="18" spans="1:8">
      <c r="A18" s="36" t="s">
        <v>109</v>
      </c>
      <c r="B18" s="38" t="s">
        <v>19</v>
      </c>
      <c r="C18" s="36" t="s">
        <v>107</v>
      </c>
      <c r="D18" s="40"/>
      <c r="E18" s="29">
        <f>'[36]0.1'!$H$43</f>
        <v>0</v>
      </c>
      <c r="F18" s="29">
        <f>'[36]0.1'!$K$43</f>
        <v>0</v>
      </c>
    </row>
    <row r="19" spans="1:8" ht="25.5">
      <c r="A19" s="36" t="s">
        <v>110</v>
      </c>
      <c r="B19" s="38" t="s">
        <v>20</v>
      </c>
      <c r="C19" s="36" t="s">
        <v>107</v>
      </c>
      <c r="D19" s="41"/>
      <c r="E19" s="41"/>
      <c r="F19" s="41"/>
    </row>
    <row r="20" spans="1:8">
      <c r="A20" s="36" t="s">
        <v>111</v>
      </c>
      <c r="B20" s="37" t="s">
        <v>112</v>
      </c>
      <c r="C20" s="36" t="s">
        <v>107</v>
      </c>
      <c r="D20" s="29">
        <f>'[30]НГРЭС бл1'!$N$136</f>
        <v>1264340.9922499999</v>
      </c>
      <c r="E20" s="29">
        <f>'[36]0.1'!$I$31</f>
        <v>1299077.7002706586</v>
      </c>
      <c r="F20" s="29">
        <f>'[36]0.1'!$L$31</f>
        <v>1557165.7047108917</v>
      </c>
      <c r="G20" s="47"/>
      <c r="H20" s="47"/>
    </row>
    <row r="21" spans="1:8">
      <c r="A21" s="36" t="s">
        <v>113</v>
      </c>
      <c r="B21" s="38" t="s">
        <v>114</v>
      </c>
      <c r="C21" s="36" t="s">
        <v>107</v>
      </c>
      <c r="D21" s="29">
        <f>'[30]НГРЭС бл1'!$N$148</f>
        <v>1264340.9922499999</v>
      </c>
      <c r="E21" s="29">
        <f>'[36]0.1'!$I$32</f>
        <v>1290908.9291537723</v>
      </c>
      <c r="F21" s="29">
        <f>'[36]0.1'!$L$32</f>
        <v>1551482.3095122029</v>
      </c>
      <c r="G21" s="47"/>
      <c r="H21" s="47"/>
    </row>
    <row r="22" spans="1:8" ht="25.5">
      <c r="A22" s="36"/>
      <c r="B22" s="38" t="s">
        <v>115</v>
      </c>
      <c r="C22" s="36" t="s">
        <v>40</v>
      </c>
      <c r="D22" s="29">
        <f>'[30]НГРЭС бл1'!$N$30</f>
        <v>210.85583337196528</v>
      </c>
      <c r="E22" s="29">
        <f>'[36]4'!$L$24</f>
        <v>218.1</v>
      </c>
      <c r="F22" s="29">
        <f>'[36]4'!$M$24</f>
        <v>218.1</v>
      </c>
      <c r="G22" s="47"/>
      <c r="H22" s="47"/>
    </row>
    <row r="23" spans="1:8">
      <c r="A23" s="36" t="s">
        <v>116</v>
      </c>
      <c r="B23" s="38" t="s">
        <v>117</v>
      </c>
      <c r="C23" s="36" t="s">
        <v>107</v>
      </c>
      <c r="D23" s="29">
        <f>'[30]НГРЭС бл1'!$N$136-'[30]НГРЭС бл1'!$N$148</f>
        <v>0</v>
      </c>
      <c r="E23" s="29">
        <f>'[36]0.1'!$I$33</f>
        <v>8168.7711168862879</v>
      </c>
      <c r="F23" s="29">
        <f>'[36]0.1'!$L$33</f>
        <v>5683.3951986888424</v>
      </c>
    </row>
    <row r="24" spans="1:8">
      <c r="A24" s="36"/>
      <c r="B24" s="38" t="s">
        <v>118</v>
      </c>
      <c r="C24" s="36" t="s">
        <v>119</v>
      </c>
      <c r="D24" s="29">
        <f>'[30]НГРЭС бл1'!$N$33</f>
        <v>152.07463465565561</v>
      </c>
      <c r="E24" s="29">
        <f>'[36]4'!$L$28</f>
        <v>152.30000000000001</v>
      </c>
      <c r="F24" s="29">
        <f>'[36]4'!$M$28</f>
        <v>152.30000000000001</v>
      </c>
    </row>
    <row r="25" spans="1:8" ht="25.5">
      <c r="A25" s="36"/>
      <c r="B25" s="9" t="s">
        <v>120</v>
      </c>
      <c r="C25" s="36" t="s">
        <v>36</v>
      </c>
      <c r="D25" s="30" t="s">
        <v>67</v>
      </c>
      <c r="E25" s="30" t="s">
        <v>66</v>
      </c>
      <c r="F25" s="30"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30" t="s">
        <v>128</v>
      </c>
      <c r="D29" s="41"/>
      <c r="E29" s="41"/>
      <c r="F29" s="41"/>
    </row>
    <row r="30" spans="1:8" ht="25.5">
      <c r="A30" s="36" t="s">
        <v>129</v>
      </c>
      <c r="B30" s="38" t="s">
        <v>130</v>
      </c>
      <c r="C30" s="36" t="s">
        <v>36</v>
      </c>
      <c r="D30" s="41"/>
      <c r="E30" s="41"/>
      <c r="F30" s="41"/>
    </row>
    <row r="31" spans="1:8">
      <c r="A31" s="36" t="s">
        <v>131</v>
      </c>
      <c r="B31" s="9" t="s">
        <v>132</v>
      </c>
      <c r="C31" s="36" t="s">
        <v>107</v>
      </c>
      <c r="D31" s="29">
        <f>D32+D33+D34</f>
        <v>3359670.0401999997</v>
      </c>
      <c r="E31" s="41"/>
      <c r="F31" s="41"/>
      <c r="G31" s="47"/>
    </row>
    <row r="32" spans="1:8">
      <c r="A32" s="36" t="s">
        <v>133</v>
      </c>
      <c r="B32" s="38" t="s">
        <v>22</v>
      </c>
      <c r="C32" s="36" t="s">
        <v>107</v>
      </c>
      <c r="D32" s="29">
        <f>1524211473.87/1000</f>
        <v>1524211.4738699999</v>
      </c>
      <c r="E32" s="41"/>
      <c r="F32" s="41"/>
      <c r="G32" s="47"/>
    </row>
    <row r="33" spans="1:6">
      <c r="A33" s="36" t="s">
        <v>134</v>
      </c>
      <c r="B33" s="38" t="s">
        <v>23</v>
      </c>
      <c r="C33" s="36" t="s">
        <v>107</v>
      </c>
      <c r="D33" s="29">
        <f>1835458566.33/1000</f>
        <v>1835458.5663299998</v>
      </c>
      <c r="E33" s="41"/>
      <c r="F33" s="41"/>
    </row>
    <row r="34" spans="1:6" ht="25.5">
      <c r="A34" s="36" t="s">
        <v>135</v>
      </c>
      <c r="B34" s="38" t="s">
        <v>24</v>
      </c>
      <c r="C34" s="36" t="s">
        <v>107</v>
      </c>
      <c r="D34" s="29">
        <v>0</v>
      </c>
      <c r="E34" s="41"/>
      <c r="F34" s="41"/>
    </row>
    <row r="35" spans="1:6">
      <c r="A35" s="36" t="s">
        <v>186</v>
      </c>
      <c r="B35" s="38" t="s">
        <v>187</v>
      </c>
      <c r="C35" s="36" t="s">
        <v>107</v>
      </c>
      <c r="D35" s="29">
        <v>0</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1" sqref="A31:I31"/>
      <selection pane="topRight" activeCell="A31" sqref="A31:I31"/>
      <selection pane="bottomLeft" activeCell="A31" sqref="A31:I31"/>
      <selection pane="bottomRight" activeCell="A31" sqref="A31:I31"/>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Титульный!$C$23</f>
        <v>Няганская ГРЭС (БЛ 1) ДПМ</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2"/>
    </row>
    <row r="8" spans="1:11" s="3" customFormat="1">
      <c r="A8" s="93"/>
      <c r="B8" s="93"/>
      <c r="C8" s="93"/>
      <c r="D8" s="42">
        <f>Титульный!$B$5-2</f>
        <v>2015</v>
      </c>
      <c r="E8" s="43" t="s">
        <v>74</v>
      </c>
      <c r="F8" s="42">
        <f>Титульный!$B$5-1</f>
        <v>2016</v>
      </c>
      <c r="G8" s="43" t="s">
        <v>74</v>
      </c>
      <c r="H8" s="42">
        <f>Титульный!$B$5</f>
        <v>2017</v>
      </c>
      <c r="I8" s="43" t="s">
        <v>74</v>
      </c>
      <c r="K8" s="2"/>
    </row>
    <row r="9" spans="1:11" s="3" customFormat="1">
      <c r="A9" s="93"/>
      <c r="B9" s="93"/>
      <c r="C9" s="93"/>
      <c r="D9" s="10" t="s">
        <v>26</v>
      </c>
      <c r="E9" s="10" t="s">
        <v>27</v>
      </c>
      <c r="F9" s="10" t="s">
        <v>26</v>
      </c>
      <c r="G9" s="10" t="s">
        <v>27</v>
      </c>
      <c r="H9" s="10" t="s">
        <v>26</v>
      </c>
      <c r="I9" s="10" t="s">
        <v>27</v>
      </c>
    </row>
    <row r="10" spans="1:11" ht="12.75" customHeight="1">
      <c r="A10" s="89" t="s">
        <v>177</v>
      </c>
      <c r="B10" s="90"/>
      <c r="C10" s="90"/>
      <c r="D10" s="90"/>
      <c r="E10" s="90"/>
      <c r="F10" s="90"/>
      <c r="G10" s="90"/>
      <c r="H10" s="90"/>
      <c r="I10" s="91"/>
    </row>
    <row r="11" spans="1:11" ht="12.75" customHeight="1">
      <c r="A11" s="30" t="s">
        <v>161</v>
      </c>
      <c r="B11" s="37" t="s">
        <v>162</v>
      </c>
      <c r="C11" s="36" t="s">
        <v>175</v>
      </c>
      <c r="D11" s="29">
        <f>'[6]Тарифы ЭЭ и ГМ'!P22</f>
        <v>486.09</v>
      </c>
      <c r="E11" s="29">
        <f>'[6]Тарифы ЭЭ и ГМ'!Q22</f>
        <v>486.09</v>
      </c>
      <c r="F11" s="29">
        <f>'[6]Тарифы ЭЭ и ГМ'!T22</f>
        <v>486.09</v>
      </c>
      <c r="G11" s="29">
        <f>'[6]Тарифы ЭЭ и ГМ'!U22</f>
        <v>487.4</v>
      </c>
      <c r="H11" s="87">
        <f>'[36]0.1'!$L$20</f>
        <v>535.00816691024556</v>
      </c>
      <c r="I11" s="92"/>
    </row>
    <row r="12" spans="1:11" ht="12.75" customHeight="1">
      <c r="A12" s="30"/>
      <c r="B12" s="45" t="s">
        <v>178</v>
      </c>
      <c r="C12" s="36" t="s">
        <v>175</v>
      </c>
      <c r="D12" s="29">
        <f>('[30]НГРЭС бл1'!$V$148+'[30]НГРЭС бл1'!$AD$148+'[30]НГРЭС бл1'!$AL$148+'[30]НГРЭС бл1'!$AX$148+'[30]НГРЭС бл1'!$BF$148+'[30]НГРЭС бл1'!$BN$148)/('[30]НГРЭС бл1'!$V$24+'[30]НГРЭС бл1'!$AD$24+'[30]НГРЭС бл1'!$AL$24+'[30]НГРЭС бл1'!$AX$24+'[30]НГРЭС бл1'!$BF$24+'[30]НГРЭС бл1'!$BN$24)</f>
        <v>441.59235496902835</v>
      </c>
      <c r="E12" s="29">
        <f>('[30]НГРЭС бл1'!$BZ$148+'[30]НГРЭС бл1'!$CH$148+'[30]НГРЭС бл1'!$CP$148+'[30]НГРЭС бл1'!$DB$148+'[30]НГРЭС бл1'!$DJ$148+'[30]НГРЭС бл1'!$DR$148)/('[30]НГРЭС бл1'!$BZ$24+'[30]НГРЭС бл1'!$CH$24+'[30]НГРЭС бл1'!$CP$24+'[30]НГРЭС бл1'!$DB$24+'[30]НГРЭС бл1'!$DJ$24+'[30]НГРЭС бл1'!$DR$24)</f>
        <v>478.09206628790042</v>
      </c>
      <c r="F12" s="29">
        <f>'[36]2.2'!$G$170</f>
        <v>486.30187323081918</v>
      </c>
      <c r="G12" s="29">
        <f>'[36]2.1'!$G$170</f>
        <v>486.30187323081918</v>
      </c>
      <c r="H12" s="87">
        <f>'[36]2'!$G$170</f>
        <v>533.84450191024553</v>
      </c>
      <c r="I12" s="92"/>
    </row>
    <row r="13" spans="1:11" ht="12.75" customHeight="1">
      <c r="A13" s="30" t="s">
        <v>163</v>
      </c>
      <c r="B13" s="37" t="s">
        <v>164</v>
      </c>
      <c r="C13" s="36" t="s">
        <v>165</v>
      </c>
      <c r="D13" s="44"/>
      <c r="E13" s="44"/>
      <c r="F13" s="44"/>
      <c r="G13" s="44"/>
      <c r="H13" s="94"/>
      <c r="I13" s="95"/>
    </row>
    <row r="14" spans="1:11" ht="27.75" customHeight="1">
      <c r="A14" s="30" t="s">
        <v>166</v>
      </c>
      <c r="B14" s="37" t="s">
        <v>50</v>
      </c>
      <c r="C14" s="36" t="s">
        <v>51</v>
      </c>
      <c r="D14" s="96"/>
      <c r="E14" s="97"/>
      <c r="F14" s="96"/>
      <c r="G14" s="97"/>
      <c r="H14" s="96"/>
      <c r="I14" s="97"/>
    </row>
    <row r="15" spans="1:11" ht="26.25" customHeight="1">
      <c r="A15" s="30" t="s">
        <v>167</v>
      </c>
      <c r="B15" s="46" t="s">
        <v>52</v>
      </c>
      <c r="C15" s="36" t="s">
        <v>51</v>
      </c>
      <c r="D15" s="40"/>
      <c r="E15" s="40"/>
      <c r="F15" s="40"/>
      <c r="G15" s="40"/>
      <c r="H15" s="96"/>
      <c r="I15" s="95"/>
    </row>
    <row r="16" spans="1:11" ht="12.75" customHeight="1">
      <c r="A16" s="30" t="s">
        <v>168</v>
      </c>
      <c r="B16" s="46" t="s">
        <v>53</v>
      </c>
      <c r="C16" s="36" t="s">
        <v>51</v>
      </c>
      <c r="D16" s="44"/>
      <c r="E16" s="44"/>
      <c r="F16" s="44"/>
      <c r="G16" s="44"/>
      <c r="H16" s="44"/>
      <c r="I16" s="44"/>
    </row>
    <row r="17" spans="1:9" ht="12.75" customHeight="1">
      <c r="A17" s="30"/>
      <c r="B17" s="38" t="s">
        <v>54</v>
      </c>
      <c r="C17" s="36" t="s">
        <v>51</v>
      </c>
      <c r="D17" s="44"/>
      <c r="E17" s="44"/>
      <c r="F17" s="44"/>
      <c r="G17" s="44"/>
      <c r="H17" s="44"/>
      <c r="I17" s="44"/>
    </row>
    <row r="18" spans="1:9" ht="12.75" customHeight="1">
      <c r="A18" s="30"/>
      <c r="B18" s="38" t="s">
        <v>55</v>
      </c>
      <c r="C18" s="36" t="s">
        <v>51</v>
      </c>
      <c r="D18" s="44"/>
      <c r="E18" s="44"/>
      <c r="F18" s="44"/>
      <c r="G18" s="44"/>
      <c r="H18" s="44"/>
      <c r="I18" s="44"/>
    </row>
    <row r="19" spans="1:9" ht="12.75" customHeight="1">
      <c r="A19" s="30"/>
      <c r="B19" s="38" t="s">
        <v>56</v>
      </c>
      <c r="C19" s="36" t="s">
        <v>51</v>
      </c>
      <c r="D19" s="44"/>
      <c r="E19" s="44"/>
      <c r="F19" s="44"/>
      <c r="G19" s="44"/>
      <c r="H19" s="44"/>
      <c r="I19" s="44"/>
    </row>
    <row r="20" spans="1:9" ht="12.75" customHeight="1">
      <c r="A20" s="30"/>
      <c r="B20" s="38" t="s">
        <v>57</v>
      </c>
      <c r="C20" s="36" t="s">
        <v>51</v>
      </c>
      <c r="D20" s="44"/>
      <c r="E20" s="44"/>
      <c r="F20" s="44"/>
      <c r="G20" s="44"/>
      <c r="H20" s="44"/>
      <c r="I20" s="44"/>
    </row>
    <row r="21" spans="1:9" ht="12.75" customHeight="1">
      <c r="A21" s="30" t="s">
        <v>169</v>
      </c>
      <c r="B21" s="46" t="s">
        <v>58</v>
      </c>
      <c r="C21" s="36" t="s">
        <v>51</v>
      </c>
      <c r="D21" s="44"/>
      <c r="E21" s="44"/>
      <c r="F21" s="44"/>
      <c r="G21" s="44"/>
      <c r="H21" s="44"/>
      <c r="I21" s="44"/>
    </row>
    <row r="22" spans="1:9" ht="12.75" customHeight="1">
      <c r="A22" s="30" t="s">
        <v>170</v>
      </c>
      <c r="B22" s="37" t="s">
        <v>59</v>
      </c>
      <c r="C22" s="36" t="s">
        <v>36</v>
      </c>
      <c r="D22" s="44"/>
      <c r="E22" s="44"/>
      <c r="F22" s="44"/>
      <c r="G22" s="44"/>
      <c r="H22" s="44"/>
      <c r="I22" s="44"/>
    </row>
    <row r="23" spans="1:9" ht="25.5" customHeight="1">
      <c r="A23" s="30" t="s">
        <v>171</v>
      </c>
      <c r="B23" s="38" t="s">
        <v>60</v>
      </c>
      <c r="C23" s="30" t="s">
        <v>61</v>
      </c>
      <c r="D23" s="44"/>
      <c r="E23" s="44"/>
      <c r="F23" s="44"/>
      <c r="G23" s="44"/>
      <c r="H23" s="44"/>
      <c r="I23" s="44"/>
    </row>
    <row r="24" spans="1:9" ht="12.75" customHeight="1">
      <c r="A24" s="30" t="s">
        <v>172</v>
      </c>
      <c r="B24" s="46" t="s">
        <v>62</v>
      </c>
      <c r="C24" s="36" t="s">
        <v>51</v>
      </c>
      <c r="D24" s="44"/>
      <c r="E24" s="44"/>
      <c r="F24" s="44"/>
      <c r="G24" s="44"/>
      <c r="H24" s="44"/>
      <c r="I24" s="44"/>
    </row>
    <row r="25" spans="1:9" ht="12.75" customHeight="1">
      <c r="A25" s="30" t="s">
        <v>173</v>
      </c>
      <c r="B25" s="37" t="s">
        <v>63</v>
      </c>
      <c r="C25" s="36" t="s">
        <v>176</v>
      </c>
      <c r="D25" s="44"/>
      <c r="E25" s="44"/>
      <c r="F25" s="44"/>
      <c r="G25" s="44"/>
      <c r="H25" s="44"/>
      <c r="I25" s="44"/>
    </row>
    <row r="26" spans="1:9" ht="15" customHeight="1">
      <c r="A26" s="30"/>
      <c r="B26" s="38" t="s">
        <v>64</v>
      </c>
      <c r="C26" s="36" t="s">
        <v>176</v>
      </c>
      <c r="D26" s="44"/>
      <c r="E26" s="44"/>
      <c r="F26" s="44"/>
      <c r="G26" s="44"/>
      <c r="H26" s="44"/>
      <c r="I26" s="44"/>
    </row>
    <row r="27" spans="1:9">
      <c r="A27" s="30"/>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c r="B32" s="84"/>
      <c r="C32" s="84"/>
      <c r="D32" s="84"/>
      <c r="E32" s="84"/>
      <c r="F32" s="84"/>
      <c r="G32" s="84"/>
      <c r="H32" s="84"/>
      <c r="I32" s="84"/>
    </row>
  </sheetData>
  <mergeCells count="20">
    <mergeCell ref="H15:I15"/>
    <mergeCell ref="A29:I29"/>
    <mergeCell ref="A30:I30"/>
    <mergeCell ref="A31:I31"/>
    <mergeCell ref="A32:I32"/>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Титульный!$C$24</f>
        <v>Няганская ГРЭС (БЛ 2) ДПМ</v>
      </c>
      <c r="B5" s="85"/>
      <c r="C5" s="85"/>
      <c r="D5" s="85"/>
      <c r="E5" s="85"/>
      <c r="F5" s="85"/>
    </row>
    <row r="6" spans="1:6">
      <c r="A6" s="49"/>
      <c r="B6" s="49"/>
      <c r="C6" s="49"/>
      <c r="D6" s="49"/>
      <c r="E6" s="49"/>
      <c r="F6" s="49"/>
    </row>
    <row r="7" spans="1:6" s="8" customFormat="1" ht="38.25">
      <c r="A7" s="86" t="s">
        <v>2</v>
      </c>
      <c r="B7" s="86" t="s">
        <v>13</v>
      </c>
      <c r="C7" s="86" t="s">
        <v>14</v>
      </c>
      <c r="D7" s="50" t="s">
        <v>156</v>
      </c>
      <c r="E7" s="50" t="s">
        <v>157</v>
      </c>
      <c r="F7" s="50" t="s">
        <v>158</v>
      </c>
    </row>
    <row r="8" spans="1:6" s="8" customFormat="1">
      <c r="A8" s="86"/>
      <c r="B8" s="86"/>
      <c r="C8" s="86"/>
      <c r="D8" s="50">
        <f>Титульный!$B$5-2</f>
        <v>2015</v>
      </c>
      <c r="E8" s="50">
        <f>Титульный!$B$5-1</f>
        <v>2016</v>
      </c>
      <c r="F8" s="50">
        <f>Титульный!$B$5</f>
        <v>2017</v>
      </c>
    </row>
    <row r="9" spans="1:6" s="8" customFormat="1">
      <c r="A9" s="86"/>
      <c r="B9" s="86"/>
      <c r="C9" s="86"/>
      <c r="D9" s="50" t="s">
        <v>74</v>
      </c>
      <c r="E9" s="50" t="s">
        <v>74</v>
      </c>
      <c r="F9" s="50" t="s">
        <v>74</v>
      </c>
    </row>
    <row r="10" spans="1:6">
      <c r="A10" s="36" t="s">
        <v>95</v>
      </c>
      <c r="B10" s="37" t="s">
        <v>37</v>
      </c>
      <c r="C10" s="36" t="s">
        <v>39</v>
      </c>
      <c r="D10" s="29">
        <f>[37]Год!$H$11</f>
        <v>424.23999999999984</v>
      </c>
      <c r="E10" s="29">
        <f>'[38]0.1'!$I$11</f>
        <v>424.24</v>
      </c>
      <c r="F10" s="29">
        <f>'[38]0.1'!$L$11</f>
        <v>424.24</v>
      </c>
    </row>
    <row r="11" spans="1:6" ht="38.25">
      <c r="A11" s="36" t="s">
        <v>96</v>
      </c>
      <c r="B11" s="37" t="s">
        <v>38</v>
      </c>
      <c r="C11" s="36" t="s">
        <v>39</v>
      </c>
      <c r="D11" s="29">
        <f>[37]Год!$H$12-[37]Год!$H$14</f>
        <v>409.65488265915684</v>
      </c>
      <c r="E11" s="29">
        <f>'[38]0.1'!$I$12</f>
        <v>410.02583333333331</v>
      </c>
      <c r="F11" s="29">
        <f>'[38]0.1'!$L$12</f>
        <v>411.85984999999999</v>
      </c>
    </row>
    <row r="12" spans="1:6">
      <c r="A12" s="36" t="s">
        <v>97</v>
      </c>
      <c r="B12" s="37" t="s">
        <v>98</v>
      </c>
      <c r="C12" s="36" t="s">
        <v>159</v>
      </c>
      <c r="D12" s="29">
        <f>'[30]НГРЭС бл2'!$N$9</f>
        <v>3176.4799999999996</v>
      </c>
      <c r="E12" s="29">
        <f>'[38]0.1'!$I$13</f>
        <v>2365.8180000000002</v>
      </c>
      <c r="F12" s="29">
        <f>'[38]0.1'!$L$13</f>
        <v>2858.8320000000003</v>
      </c>
    </row>
    <row r="13" spans="1:6">
      <c r="A13" s="36" t="s">
        <v>99</v>
      </c>
      <c r="B13" s="37" t="s">
        <v>100</v>
      </c>
      <c r="C13" s="36" t="s">
        <v>159</v>
      </c>
      <c r="D13" s="29">
        <f>'[30]НГРЭС бл2'!$N$24</f>
        <v>3112.9118729999996</v>
      </c>
      <c r="E13" s="29">
        <f>'[38]0.1'!$I$15</f>
        <v>2310.1419955800002</v>
      </c>
      <c r="F13" s="29">
        <f>'[38]0.1'!$L$15</f>
        <v>2797.1590844761895</v>
      </c>
    </row>
    <row r="14" spans="1:6">
      <c r="A14" s="36" t="s">
        <v>101</v>
      </c>
      <c r="B14" s="37" t="s">
        <v>102</v>
      </c>
      <c r="C14" s="36" t="s">
        <v>103</v>
      </c>
      <c r="D14" s="29">
        <f>'[30]НГРЭС бл2'!$N$25</f>
        <v>17.323</v>
      </c>
      <c r="E14" s="29">
        <f>'[38]0.1'!$I$16</f>
        <v>20.923999999999999</v>
      </c>
      <c r="F14" s="29">
        <f>'[38]0.1'!$L$16</f>
        <v>17.323</v>
      </c>
    </row>
    <row r="15" spans="1:6">
      <c r="A15" s="36" t="s">
        <v>104</v>
      </c>
      <c r="B15" s="37" t="s">
        <v>105</v>
      </c>
      <c r="C15" s="36" t="s">
        <v>103</v>
      </c>
      <c r="D15" s="29">
        <f>'[30]НГРЭС бл2'!$N$28</f>
        <v>0</v>
      </c>
      <c r="E15" s="29">
        <f>'[38]0.1'!$I$17</f>
        <v>0</v>
      </c>
      <c r="F15" s="29">
        <f>'[38]0.1'!$L$17</f>
        <v>0</v>
      </c>
    </row>
    <row r="16" spans="1:6">
      <c r="A16" s="36" t="s">
        <v>106</v>
      </c>
      <c r="B16" s="37" t="s">
        <v>15</v>
      </c>
      <c r="C16" s="36" t="s">
        <v>107</v>
      </c>
      <c r="D16" s="40"/>
      <c r="E16" s="29">
        <f>'[38]0.1'!$I$43</f>
        <v>1347668.6413148397</v>
      </c>
      <c r="F16" s="29">
        <f>'[38]0.1'!$L$43</f>
        <v>1795209.4006868291</v>
      </c>
    </row>
    <row r="17" spans="1:8">
      <c r="A17" s="36" t="s">
        <v>108</v>
      </c>
      <c r="B17" s="38" t="s">
        <v>18</v>
      </c>
      <c r="C17" s="36" t="s">
        <v>107</v>
      </c>
      <c r="D17" s="40"/>
      <c r="E17" s="29">
        <f>'[38]0.1'!$G$43</f>
        <v>1347668.6413148397</v>
      </c>
      <c r="F17" s="29">
        <f>'[38]0.1'!$J$43</f>
        <v>1795209.4006868291</v>
      </c>
    </row>
    <row r="18" spans="1:8">
      <c r="A18" s="36" t="s">
        <v>109</v>
      </c>
      <c r="B18" s="38" t="s">
        <v>19</v>
      </c>
      <c r="C18" s="36" t="s">
        <v>107</v>
      </c>
      <c r="D18" s="40"/>
      <c r="E18" s="29">
        <f>'[38]0.1'!$H$43</f>
        <v>0</v>
      </c>
      <c r="F18" s="29">
        <f>'[38]0.1'!$K$43</f>
        <v>0</v>
      </c>
    </row>
    <row r="19" spans="1:8" ht="25.5">
      <c r="A19" s="36" t="s">
        <v>110</v>
      </c>
      <c r="B19" s="38" t="s">
        <v>20</v>
      </c>
      <c r="C19" s="36" t="s">
        <v>107</v>
      </c>
      <c r="D19" s="41"/>
      <c r="E19" s="41"/>
      <c r="F19" s="41"/>
    </row>
    <row r="20" spans="1:8">
      <c r="A20" s="36" t="s">
        <v>111</v>
      </c>
      <c r="B20" s="37" t="s">
        <v>112</v>
      </c>
      <c r="C20" s="36" t="s">
        <v>107</v>
      </c>
      <c r="D20" s="29">
        <f>'[30]НГРЭС бл2'!$N$136</f>
        <v>1443630.0315299998</v>
      </c>
      <c r="E20" s="29">
        <f>'[38]0.1'!$I$31</f>
        <v>1353619.8896437821</v>
      </c>
      <c r="F20" s="29">
        <f>'[38]0.1'!$L$31</f>
        <v>1799670.0848946827</v>
      </c>
      <c r="G20" s="47"/>
      <c r="H20" s="47"/>
    </row>
    <row r="21" spans="1:8">
      <c r="A21" s="36" t="s">
        <v>113</v>
      </c>
      <c r="B21" s="38" t="s">
        <v>114</v>
      </c>
      <c r="C21" s="36" t="s">
        <v>107</v>
      </c>
      <c r="D21" s="29">
        <f>'[30]НГРЭС бл2'!$N$148</f>
        <v>1443630.0315299998</v>
      </c>
      <c r="E21" s="29">
        <f>'[38]0.1'!$I$32</f>
        <v>1345120.5546937152</v>
      </c>
      <c r="F21" s="29">
        <f>'[38]0.1'!$L$32</f>
        <v>1791954.4445607923</v>
      </c>
      <c r="G21" s="47"/>
      <c r="H21" s="47"/>
    </row>
    <row r="22" spans="1:8" ht="25.5">
      <c r="A22" s="36"/>
      <c r="B22" s="38" t="s">
        <v>115</v>
      </c>
      <c r="C22" s="36" t="s">
        <v>40</v>
      </c>
      <c r="D22" s="29">
        <f>'[30]НГРЭС бл2'!$N$30</f>
        <v>211.82797830831493</v>
      </c>
      <c r="E22" s="29">
        <f>'[38]4'!$L$24</f>
        <v>218.1</v>
      </c>
      <c r="F22" s="29">
        <f>'[38]4'!$M$24</f>
        <v>218.10000000000002</v>
      </c>
      <c r="G22" s="47"/>
      <c r="H22" s="47"/>
    </row>
    <row r="23" spans="1:8">
      <c r="A23" s="36" t="s">
        <v>116</v>
      </c>
      <c r="B23" s="38" t="s">
        <v>117</v>
      </c>
      <c r="C23" s="36" t="s">
        <v>107</v>
      </c>
      <c r="D23" s="29">
        <f>'[30]НГРЭС бл2'!$N$136-'[30]НГРЭС бл2'!$N$148</f>
        <v>0</v>
      </c>
      <c r="E23" s="29">
        <f>'[38]0.1'!$I$33</f>
        <v>8499.3349500668701</v>
      </c>
      <c r="F23" s="29">
        <f>'[38]0.1'!$L$33</f>
        <v>7715.6403338904493</v>
      </c>
    </row>
    <row r="24" spans="1:8">
      <c r="A24" s="36"/>
      <c r="B24" s="38" t="s">
        <v>118</v>
      </c>
      <c r="C24" s="36" t="s">
        <v>119</v>
      </c>
      <c r="D24" s="29">
        <f>'[30]НГРЭС бл2'!$N$33</f>
        <v>152.45627200838044</v>
      </c>
      <c r="E24" s="29">
        <f>'[38]4'!$L$28</f>
        <v>152.30000000000001</v>
      </c>
      <c r="F24" s="29">
        <f>'[38]4'!$M$28</f>
        <v>152.30000000000001</v>
      </c>
    </row>
    <row r="25" spans="1:8" ht="25.5">
      <c r="A25" s="36"/>
      <c r="B25" s="9" t="s">
        <v>120</v>
      </c>
      <c r="C25" s="36" t="s">
        <v>36</v>
      </c>
      <c r="D25" s="50" t="s">
        <v>67</v>
      </c>
      <c r="E25" s="50" t="s">
        <v>66</v>
      </c>
      <c r="F25" s="50"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0" t="s">
        <v>128</v>
      </c>
      <c r="D29" s="41"/>
      <c r="E29" s="41"/>
      <c r="F29" s="41"/>
    </row>
    <row r="30" spans="1:8" ht="25.5">
      <c r="A30" s="36" t="s">
        <v>129</v>
      </c>
      <c r="B30" s="38" t="s">
        <v>130</v>
      </c>
      <c r="C30" s="36" t="s">
        <v>36</v>
      </c>
      <c r="D30" s="41"/>
      <c r="E30" s="41"/>
      <c r="F30" s="41"/>
    </row>
    <row r="31" spans="1:8">
      <c r="A31" s="36" t="s">
        <v>131</v>
      </c>
      <c r="B31" s="9" t="s">
        <v>132</v>
      </c>
      <c r="C31" s="36" t="s">
        <v>107</v>
      </c>
      <c r="D31" s="29">
        <f>D32+D33+D34</f>
        <v>2551317.2051400002</v>
      </c>
      <c r="E31" s="41"/>
      <c r="F31" s="41"/>
      <c r="G31" s="47"/>
    </row>
    <row r="32" spans="1:8">
      <c r="A32" s="36" t="s">
        <v>133</v>
      </c>
      <c r="B32" s="38" t="s">
        <v>22</v>
      </c>
      <c r="C32" s="36" t="s">
        <v>107</v>
      </c>
      <c r="D32" s="29">
        <f>1526156158.21/1000</f>
        <v>1526156.15821</v>
      </c>
      <c r="E32" s="41"/>
      <c r="F32" s="41"/>
      <c r="G32" s="47"/>
    </row>
    <row r="33" spans="1:6">
      <c r="A33" s="36" t="s">
        <v>134</v>
      </c>
      <c r="B33" s="38" t="s">
        <v>23</v>
      </c>
      <c r="C33" s="36" t="s">
        <v>107</v>
      </c>
      <c r="D33" s="29">
        <f>1025161046.93/1000</f>
        <v>1025161.04693</v>
      </c>
      <c r="E33" s="41"/>
      <c r="F33" s="41"/>
    </row>
    <row r="34" spans="1:6" ht="25.5">
      <c r="A34" s="36" t="s">
        <v>135</v>
      </c>
      <c r="B34" s="38" t="s">
        <v>24</v>
      </c>
      <c r="C34" s="36" t="s">
        <v>107</v>
      </c>
      <c r="D34" s="29">
        <v>0</v>
      </c>
      <c r="E34" s="41"/>
      <c r="F34" s="41"/>
    </row>
    <row r="35" spans="1:6">
      <c r="A35" s="36" t="s">
        <v>186</v>
      </c>
      <c r="B35" s="38" t="s">
        <v>187</v>
      </c>
      <c r="C35" s="36" t="s">
        <v>107</v>
      </c>
      <c r="D35" s="29">
        <v>0</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1" sqref="A31:I31"/>
      <selection pane="topRight" activeCell="A31" sqref="A31:I31"/>
      <selection pane="bottomLeft" activeCell="A31" sqref="A31:I31"/>
      <selection pane="bottomRight" activeCell="A31" sqref="A31:I31"/>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Титульный!$C$24</f>
        <v>Няганская ГРЭС (БЛ 2) ДПМ</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48"/>
    </row>
    <row r="8" spans="1:11" s="3" customFormat="1">
      <c r="A8" s="93"/>
      <c r="B8" s="93"/>
      <c r="C8" s="93"/>
      <c r="D8" s="42">
        <f>Титульный!$B$5-2</f>
        <v>2015</v>
      </c>
      <c r="E8" s="43" t="s">
        <v>74</v>
      </c>
      <c r="F8" s="42">
        <f>Титульный!$B$5-1</f>
        <v>2016</v>
      </c>
      <c r="G8" s="43" t="s">
        <v>74</v>
      </c>
      <c r="H8" s="42">
        <f>Титульный!$B$5</f>
        <v>2017</v>
      </c>
      <c r="I8" s="43" t="s">
        <v>74</v>
      </c>
      <c r="K8" s="48"/>
    </row>
    <row r="9" spans="1:11" s="3" customFormat="1">
      <c r="A9" s="93"/>
      <c r="B9" s="93"/>
      <c r="C9" s="93"/>
      <c r="D9" s="51" t="s">
        <v>26</v>
      </c>
      <c r="E9" s="51" t="s">
        <v>27</v>
      </c>
      <c r="F9" s="51" t="s">
        <v>26</v>
      </c>
      <c r="G9" s="51" t="s">
        <v>27</v>
      </c>
      <c r="H9" s="51" t="s">
        <v>26</v>
      </c>
      <c r="I9" s="51" t="s">
        <v>27</v>
      </c>
    </row>
    <row r="10" spans="1:11" ht="12.75" customHeight="1">
      <c r="A10" s="89" t="s">
        <v>177</v>
      </c>
      <c r="B10" s="90"/>
      <c r="C10" s="90"/>
      <c r="D10" s="90"/>
      <c r="E10" s="90"/>
      <c r="F10" s="90"/>
      <c r="G10" s="90"/>
      <c r="H10" s="90"/>
      <c r="I10" s="91"/>
    </row>
    <row r="11" spans="1:11" ht="12.75" customHeight="1">
      <c r="A11" s="50" t="s">
        <v>161</v>
      </c>
      <c r="B11" s="37" t="s">
        <v>162</v>
      </c>
      <c r="C11" s="36" t="s">
        <v>175</v>
      </c>
      <c r="D11" s="29">
        <f>'[6]Тарифы ЭЭ и ГМ'!P23</f>
        <v>615.66</v>
      </c>
      <c r="E11" s="29">
        <f>'[6]Тарифы ЭЭ и ГМ'!Q23</f>
        <v>616.76</v>
      </c>
      <c r="F11" s="29">
        <f>'[6]Тарифы ЭЭ и ГМ'!T23</f>
        <v>583.37</v>
      </c>
      <c r="G11" s="29">
        <f>'[6]Тарифы ЭЭ и ГМ'!U23</f>
        <v>583.37</v>
      </c>
      <c r="H11" s="87">
        <f>'[38]0.1'!$L$20</f>
        <v>641.79739030574638</v>
      </c>
      <c r="I11" s="92"/>
    </row>
    <row r="12" spans="1:11" ht="12.75" customHeight="1">
      <c r="A12" s="50"/>
      <c r="B12" s="45" t="s">
        <v>178</v>
      </c>
      <c r="C12" s="36" t="s">
        <v>175</v>
      </c>
      <c r="D12" s="29">
        <f>('[30]НГРЭС бл2'!$V$148+'[30]НГРЭС бл2'!$AD$148+'[30]НГРЭС бл2'!$AL$148+'[30]НГРЭС бл2'!$AX$148+'[30]НГРЭС бл2'!$BF$148+'[30]НГРЭС бл2'!$BN$148)/('[30]НГРЭС бл2'!$V$24+'[30]НГРЭС бл2'!$AD$24+'[30]НГРЭС бл2'!$AL$24+'[30]НГРЭС бл2'!$AX$24+'[30]НГРЭС бл2'!$BF$24+'[30]НГРЭС бл2'!$BN$24)</f>
        <v>445.15617582601311</v>
      </c>
      <c r="E12" s="29">
        <f>('[30]НГРЭС бл2'!$BZ$148+'[30]НГРЭС бл2'!$CH$148+'[30]НГРЭС бл2'!$CP$148+'[30]НГРЭС бл2'!$DB$148+'[30]НГРЭС бл2'!$DJ$148+'[30]НГРЭС бл2'!$DR$148)/('[30]НГРЭС бл2'!$BZ$24+'[30]НГРЭС бл2'!$CH$24+'[30]НГРЭС бл2'!$CP$24+'[30]НГРЭС бл2'!$DB$24+'[30]НГРЭС бл2'!$DJ$24+'[30]НГРЭС бл2'!$DR$24)</f>
        <v>479.11534903431618</v>
      </c>
      <c r="F12" s="29">
        <f>G12</f>
        <v>582.26747847852528</v>
      </c>
      <c r="G12" s="29">
        <f>'[38]2.1'!$G$170</f>
        <v>582.26747847852528</v>
      </c>
      <c r="H12" s="87">
        <f>'[38]2'!$G$170</f>
        <v>640.63372530574645</v>
      </c>
      <c r="I12" s="92"/>
    </row>
    <row r="13" spans="1:11" ht="12.75" customHeight="1">
      <c r="A13" s="50" t="s">
        <v>163</v>
      </c>
      <c r="B13" s="37" t="s">
        <v>164</v>
      </c>
      <c r="C13" s="36" t="s">
        <v>165</v>
      </c>
      <c r="D13" s="44"/>
      <c r="E13" s="44"/>
      <c r="F13" s="44"/>
      <c r="G13" s="44"/>
      <c r="H13" s="94"/>
      <c r="I13" s="95"/>
    </row>
    <row r="14" spans="1:11" ht="27.75" customHeight="1">
      <c r="A14" s="50" t="s">
        <v>166</v>
      </c>
      <c r="B14" s="37" t="s">
        <v>50</v>
      </c>
      <c r="C14" s="36" t="s">
        <v>51</v>
      </c>
      <c r="D14" s="96"/>
      <c r="E14" s="97"/>
      <c r="F14" s="96"/>
      <c r="G14" s="97"/>
      <c r="H14" s="96"/>
      <c r="I14" s="97"/>
    </row>
    <row r="15" spans="1:11" ht="26.25" customHeight="1">
      <c r="A15" s="50" t="s">
        <v>167</v>
      </c>
      <c r="B15" s="46" t="s">
        <v>52</v>
      </c>
      <c r="C15" s="36" t="s">
        <v>51</v>
      </c>
      <c r="D15" s="40"/>
      <c r="E15" s="40"/>
      <c r="F15" s="40"/>
      <c r="G15" s="40"/>
      <c r="H15" s="96"/>
      <c r="I15" s="95"/>
    </row>
    <row r="16" spans="1:11" ht="12.75" customHeight="1">
      <c r="A16" s="50" t="s">
        <v>168</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44"/>
      <c r="E19" s="44"/>
      <c r="F19" s="44"/>
      <c r="G19" s="44"/>
      <c r="H19" s="44"/>
      <c r="I19" s="44"/>
    </row>
    <row r="20" spans="1:9" ht="12.75" customHeight="1">
      <c r="A20" s="50"/>
      <c r="B20" s="38" t="s">
        <v>57</v>
      </c>
      <c r="C20" s="36" t="s">
        <v>51</v>
      </c>
      <c r="D20" s="44"/>
      <c r="E20" s="44"/>
      <c r="F20" s="44"/>
      <c r="G20" s="44"/>
      <c r="H20" s="44"/>
      <c r="I20" s="44"/>
    </row>
    <row r="21" spans="1:9" ht="12.75" customHeight="1">
      <c r="A21" s="50" t="s">
        <v>169</v>
      </c>
      <c r="B21" s="46" t="s">
        <v>58</v>
      </c>
      <c r="C21" s="36" t="s">
        <v>51</v>
      </c>
      <c r="D21" s="44"/>
      <c r="E21" s="44"/>
      <c r="F21" s="44"/>
      <c r="G21" s="44"/>
      <c r="H21" s="44"/>
      <c r="I21" s="44"/>
    </row>
    <row r="22" spans="1:9" ht="12.75" customHeight="1">
      <c r="A22" s="50" t="s">
        <v>170</v>
      </c>
      <c r="B22" s="37" t="s">
        <v>59</v>
      </c>
      <c r="C22" s="36" t="s">
        <v>36</v>
      </c>
      <c r="D22" s="44"/>
      <c r="E22" s="44"/>
      <c r="F22" s="44"/>
      <c r="G22" s="44"/>
      <c r="H22" s="44"/>
      <c r="I22" s="44"/>
    </row>
    <row r="23" spans="1:9" ht="25.5" customHeight="1">
      <c r="A23" s="50" t="s">
        <v>171</v>
      </c>
      <c r="B23" s="38" t="s">
        <v>60</v>
      </c>
      <c r="C23" s="50" t="s">
        <v>61</v>
      </c>
      <c r="D23" s="44"/>
      <c r="E23" s="44"/>
      <c r="F23" s="44"/>
      <c r="G23" s="44"/>
      <c r="H23" s="44"/>
      <c r="I23" s="44"/>
    </row>
    <row r="24" spans="1:9" ht="12.75" customHeight="1">
      <c r="A24" s="50" t="s">
        <v>172</v>
      </c>
      <c r="B24" s="46" t="s">
        <v>62</v>
      </c>
      <c r="C24" s="36" t="s">
        <v>51</v>
      </c>
      <c r="D24" s="44"/>
      <c r="E24" s="44"/>
      <c r="F24" s="44"/>
      <c r="G24" s="44"/>
      <c r="H24" s="44"/>
      <c r="I24" s="44"/>
    </row>
    <row r="25" spans="1:9" ht="12.75" customHeight="1">
      <c r="A25" s="50" t="s">
        <v>173</v>
      </c>
      <c r="B25" s="37" t="s">
        <v>63</v>
      </c>
      <c r="C25" s="36" t="s">
        <v>176</v>
      </c>
      <c r="D25" s="44"/>
      <c r="E25" s="44"/>
      <c r="F25" s="44"/>
      <c r="G25" s="44"/>
      <c r="H25" s="44"/>
      <c r="I25" s="44"/>
    </row>
    <row r="26" spans="1:9" ht="15" customHeight="1">
      <c r="A26" s="50"/>
      <c r="B26" s="38" t="s">
        <v>64</v>
      </c>
      <c r="C26" s="36" t="s">
        <v>176</v>
      </c>
      <c r="D26" s="44"/>
      <c r="E26" s="44"/>
      <c r="F26" s="44"/>
      <c r="G26" s="44"/>
      <c r="H26" s="44"/>
      <c r="I26" s="44"/>
    </row>
    <row r="27" spans="1:9">
      <c r="A27" s="50"/>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c r="B32" s="84"/>
      <c r="C32" s="84"/>
      <c r="D32" s="84"/>
      <c r="E32" s="84"/>
      <c r="F32" s="84"/>
      <c r="G32" s="84"/>
      <c r="H32" s="84"/>
      <c r="I32" s="84"/>
    </row>
  </sheetData>
  <mergeCells count="20">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H15:I15"/>
    <mergeCell ref="A29:I29"/>
    <mergeCell ref="A30:I30"/>
    <mergeCell ref="A31:I31"/>
    <mergeCell ref="A32:I32"/>
  </mergeCells>
  <pageMargins left="0.70866141732283472" right="0.70866141732283472" top="0.74803149606299213" bottom="0.74803149606299213" header="0.31496062992125984" footer="0.31496062992125984"/>
  <pageSetup paperSize="9" scale="4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A53" sqref="A53"/>
      <selection pane="topRight" activeCell="A53" sqref="A53"/>
      <selection pane="bottomLeft" activeCell="A53" sqref="A53"/>
      <selection pane="bottomRight" activeCell="A53" sqref="A5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183</v>
      </c>
    </row>
    <row r="2" spans="1:6">
      <c r="F2" s="34" t="s">
        <v>83</v>
      </c>
    </row>
    <row r="4" spans="1:6">
      <c r="A4" s="85" t="s">
        <v>43</v>
      </c>
      <c r="B4" s="85"/>
      <c r="C4" s="85"/>
      <c r="D4" s="85"/>
      <c r="E4" s="85"/>
      <c r="F4" s="85"/>
    </row>
    <row r="5" spans="1:6">
      <c r="A5" s="85" t="str">
        <f>Титульный!$C$25</f>
        <v>Няганская ГРЭС (БЛ 3) ДПМ</v>
      </c>
      <c r="B5" s="85"/>
      <c r="C5" s="85"/>
      <c r="D5" s="85"/>
      <c r="E5" s="85"/>
      <c r="F5" s="85"/>
    </row>
    <row r="6" spans="1:6">
      <c r="A6" s="49"/>
      <c r="B6" s="49"/>
      <c r="C6" s="49"/>
      <c r="D6" s="49"/>
      <c r="E6" s="49"/>
      <c r="F6" s="49"/>
    </row>
    <row r="7" spans="1:6" s="8" customFormat="1" ht="38.25">
      <c r="A7" s="86" t="s">
        <v>2</v>
      </c>
      <c r="B7" s="86" t="s">
        <v>13</v>
      </c>
      <c r="C7" s="86" t="s">
        <v>14</v>
      </c>
      <c r="D7" s="50" t="s">
        <v>156</v>
      </c>
      <c r="E7" s="50" t="s">
        <v>157</v>
      </c>
      <c r="F7" s="50" t="s">
        <v>158</v>
      </c>
    </row>
    <row r="8" spans="1:6" s="8" customFormat="1">
      <c r="A8" s="86"/>
      <c r="B8" s="86"/>
      <c r="C8" s="86"/>
      <c r="D8" s="50">
        <f>Титульный!$B$5-2</f>
        <v>2015</v>
      </c>
      <c r="E8" s="50">
        <f>Титульный!$B$5-1</f>
        <v>2016</v>
      </c>
      <c r="F8" s="50">
        <f>Титульный!$B$5</f>
        <v>2017</v>
      </c>
    </row>
    <row r="9" spans="1:6" s="8" customFormat="1">
      <c r="A9" s="86"/>
      <c r="B9" s="86"/>
      <c r="C9" s="86"/>
      <c r="D9" s="50" t="s">
        <v>74</v>
      </c>
      <c r="E9" s="50" t="s">
        <v>74</v>
      </c>
      <c r="F9" s="50" t="s">
        <v>74</v>
      </c>
    </row>
    <row r="10" spans="1:6">
      <c r="A10" s="36" t="s">
        <v>95</v>
      </c>
      <c r="B10" s="37" t="s">
        <v>37</v>
      </c>
      <c r="C10" s="36" t="s">
        <v>39</v>
      </c>
      <c r="D10" s="29">
        <f>[39]Год!$H$11</f>
        <v>424.60000000000008</v>
      </c>
      <c r="E10" s="29">
        <f>'[40]0.1'!$I$11</f>
        <v>424.57000000000011</v>
      </c>
      <c r="F10" s="29">
        <f>'[40]0.1'!$L$11</f>
        <v>424.60000000000008</v>
      </c>
    </row>
    <row r="11" spans="1:6" ht="38.25">
      <c r="A11" s="36" t="s">
        <v>96</v>
      </c>
      <c r="B11" s="37" t="s">
        <v>38</v>
      </c>
      <c r="C11" s="36" t="s">
        <v>39</v>
      </c>
      <c r="D11" s="29">
        <f>[39]Год!$H$12-[39]Год!$H$14</f>
        <v>412.61937168672137</v>
      </c>
      <c r="E11" s="29">
        <f>'[40]0.1'!$I$12</f>
        <v>410.86126174144113</v>
      </c>
      <c r="F11" s="29">
        <f>'[40]0.1'!$L$12</f>
        <v>419.03825441392422</v>
      </c>
    </row>
    <row r="12" spans="1:6">
      <c r="A12" s="36" t="s">
        <v>97</v>
      </c>
      <c r="B12" s="37" t="s">
        <v>98</v>
      </c>
      <c r="C12" s="36" t="s">
        <v>159</v>
      </c>
      <c r="D12" s="29">
        <f>'[30]НГРЭС бл3'!$N$9</f>
        <v>3301.9769999999999</v>
      </c>
      <c r="E12" s="29">
        <f>'[40]0.1'!$I$13</f>
        <v>2757.3739999999998</v>
      </c>
      <c r="F12" s="29">
        <f>'[40]0.1'!$L$13</f>
        <v>2539.2240000000002</v>
      </c>
    </row>
    <row r="13" spans="1:6">
      <c r="A13" s="36" t="s">
        <v>99</v>
      </c>
      <c r="B13" s="37" t="s">
        <v>100</v>
      </c>
      <c r="C13" s="36" t="s">
        <v>159</v>
      </c>
      <c r="D13" s="29">
        <f>'[30]НГРЭС бл3'!$N$24</f>
        <v>3235.7088829999993</v>
      </c>
      <c r="E13" s="29">
        <f>'[40]0.1'!$I$15</f>
        <v>2694.0009999999997</v>
      </c>
      <c r="F13" s="29">
        <f>'[40]0.1'!$L$15</f>
        <v>2490.1948747704687</v>
      </c>
    </row>
    <row r="14" spans="1:6">
      <c r="A14" s="36" t="s">
        <v>101</v>
      </c>
      <c r="B14" s="37" t="s">
        <v>102</v>
      </c>
      <c r="C14" s="36" t="s">
        <v>103</v>
      </c>
      <c r="D14" s="29">
        <f>'[30]НГРЭС бл3'!$N$25</f>
        <v>16.823</v>
      </c>
      <c r="E14" s="29">
        <f>'[40]0.1'!$I$16</f>
        <v>23.858999999999998</v>
      </c>
      <c r="F14" s="29">
        <f>'[40]0.1'!$L$16</f>
        <v>16.091999999999999</v>
      </c>
    </row>
    <row r="15" spans="1:6">
      <c r="A15" s="36" t="s">
        <v>104</v>
      </c>
      <c r="B15" s="37" t="s">
        <v>105</v>
      </c>
      <c r="C15" s="36" t="s">
        <v>103</v>
      </c>
      <c r="D15" s="29">
        <f>'[30]НГРЭС бл3'!$N$28</f>
        <v>0</v>
      </c>
      <c r="E15" s="29">
        <f>'[40]0.1'!$I$17</f>
        <v>-1.0000000000012221E-3</v>
      </c>
      <c r="F15" s="29">
        <f>'[40]0.1'!$L$17</f>
        <v>0</v>
      </c>
    </row>
    <row r="16" spans="1:6">
      <c r="A16" s="36" t="s">
        <v>106</v>
      </c>
      <c r="B16" s="37" t="s">
        <v>15</v>
      </c>
      <c r="C16" s="36" t="s">
        <v>107</v>
      </c>
      <c r="D16" s="40"/>
      <c r="E16" s="29">
        <f>'[40]0.1'!$I$43</f>
        <v>1475295.5055381549</v>
      </c>
      <c r="F16" s="29">
        <f>'[40]0.1'!$L$43</f>
        <v>1390250.925028797</v>
      </c>
    </row>
    <row r="17" spans="1:8">
      <c r="A17" s="36" t="s">
        <v>108</v>
      </c>
      <c r="B17" s="38" t="s">
        <v>18</v>
      </c>
      <c r="C17" s="36" t="s">
        <v>107</v>
      </c>
      <c r="D17" s="40"/>
      <c r="E17" s="29">
        <f>'[40]0.1'!$G$43</f>
        <v>1475295.5055381549</v>
      </c>
      <c r="F17" s="29">
        <f>'[40]0.1'!$J$43</f>
        <v>1390250.925028797</v>
      </c>
    </row>
    <row r="18" spans="1:8">
      <c r="A18" s="36" t="s">
        <v>109</v>
      </c>
      <c r="B18" s="38" t="s">
        <v>19</v>
      </c>
      <c r="C18" s="36" t="s">
        <v>107</v>
      </c>
      <c r="D18" s="40"/>
      <c r="E18" s="29">
        <f>'[40]0.1'!$H$43</f>
        <v>0</v>
      </c>
      <c r="F18" s="29">
        <f>'[40]0.1'!$K$43</f>
        <v>0</v>
      </c>
    </row>
    <row r="19" spans="1:8" ht="25.5">
      <c r="A19" s="36" t="s">
        <v>110</v>
      </c>
      <c r="B19" s="38" t="s">
        <v>20</v>
      </c>
      <c r="C19" s="36" t="s">
        <v>107</v>
      </c>
      <c r="D19" s="41"/>
      <c r="E19" s="41"/>
      <c r="F19" s="41"/>
    </row>
    <row r="20" spans="1:8">
      <c r="A20" s="36" t="s">
        <v>111</v>
      </c>
      <c r="B20" s="37" t="s">
        <v>112</v>
      </c>
      <c r="C20" s="36" t="s">
        <v>107</v>
      </c>
      <c r="D20" s="29">
        <f>'[30]НГРЭС бл3'!$N$136</f>
        <v>1518804.8276799999</v>
      </c>
      <c r="E20" s="29">
        <f>'[40]0.1'!$I$31</f>
        <v>1481397.4271057872</v>
      </c>
      <c r="F20" s="29">
        <f>'[40]0.1'!$L$31</f>
        <v>1393595.2367259965</v>
      </c>
      <c r="G20" s="47"/>
      <c r="H20" s="47"/>
    </row>
    <row r="21" spans="1:8">
      <c r="A21" s="36" t="s">
        <v>113</v>
      </c>
      <c r="B21" s="38" t="s">
        <v>114</v>
      </c>
      <c r="C21" s="36" t="s">
        <v>107</v>
      </c>
      <c r="D21" s="29">
        <f>'[30]НГРЭС бл3'!$N$148</f>
        <v>1518804.8276799999</v>
      </c>
      <c r="E21" s="29">
        <f>'[40]0.1'!$I$32</f>
        <v>1472324.022435155</v>
      </c>
      <c r="F21" s="29">
        <f>'[40]0.1'!$L$32</f>
        <v>1387353.1724098474</v>
      </c>
      <c r="G21" s="47"/>
      <c r="H21" s="47"/>
    </row>
    <row r="22" spans="1:8" ht="25.5">
      <c r="A22" s="36"/>
      <c r="B22" s="38" t="s">
        <v>115</v>
      </c>
      <c r="C22" s="36" t="s">
        <v>40</v>
      </c>
      <c r="D22" s="29">
        <f>'[30]НГРЭС бл3'!$N$30</f>
        <v>215.22422244745326</v>
      </c>
      <c r="E22" s="29">
        <f>'[40]4'!$L$24</f>
        <v>218.1</v>
      </c>
      <c r="F22" s="29">
        <f>'[40]4'!$M$24</f>
        <v>218.1</v>
      </c>
      <c r="G22" s="47"/>
      <c r="H22" s="47"/>
    </row>
    <row r="23" spans="1:8">
      <c r="A23" s="36" t="s">
        <v>116</v>
      </c>
      <c r="B23" s="38" t="s">
        <v>117</v>
      </c>
      <c r="C23" s="36" t="s">
        <v>107</v>
      </c>
      <c r="D23" s="29">
        <f>'[30]НГРЭС бл3'!$N$136-'[30]НГРЭС бл3'!$N$148</f>
        <v>0</v>
      </c>
      <c r="E23" s="29">
        <f>'[40]0.1'!$I$33</f>
        <v>9073.4046706322115</v>
      </c>
      <c r="F23" s="29">
        <f>'[40]0.1'!$L$33</f>
        <v>6242.0643161491025</v>
      </c>
    </row>
    <row r="24" spans="1:8">
      <c r="A24" s="36"/>
      <c r="B24" s="38" t="s">
        <v>118</v>
      </c>
      <c r="C24" s="36" t="s">
        <v>119</v>
      </c>
      <c r="D24" s="29">
        <f>'[30]НГРЭС бл3'!$N$33</f>
        <v>152.82648754691141</v>
      </c>
      <c r="E24" s="29">
        <f>'[40]4'!$L$28</f>
        <v>152.30000000000001</v>
      </c>
      <c r="F24" s="29">
        <f>'[40]4'!$M$28</f>
        <v>152.30000000000001</v>
      </c>
    </row>
    <row r="25" spans="1:8" ht="25.5">
      <c r="A25" s="36"/>
      <c r="B25" s="9" t="s">
        <v>120</v>
      </c>
      <c r="C25" s="36" t="s">
        <v>36</v>
      </c>
      <c r="D25" s="50" t="s">
        <v>67</v>
      </c>
      <c r="E25" s="50" t="s">
        <v>66</v>
      </c>
      <c r="F25" s="50" t="s">
        <v>66</v>
      </c>
    </row>
    <row r="26" spans="1:8">
      <c r="A26" s="36" t="s">
        <v>121</v>
      </c>
      <c r="B26" s="9" t="s">
        <v>21</v>
      </c>
      <c r="C26" s="36" t="s">
        <v>107</v>
      </c>
      <c r="D26" s="41"/>
      <c r="E26" s="41"/>
      <c r="F26" s="41"/>
    </row>
    <row r="27" spans="1:8" ht="25.5">
      <c r="A27" s="36" t="s">
        <v>122</v>
      </c>
      <c r="B27" s="9" t="s">
        <v>16</v>
      </c>
      <c r="C27" s="36" t="s">
        <v>36</v>
      </c>
      <c r="D27" s="41"/>
      <c r="E27" s="41"/>
      <c r="F27" s="41"/>
    </row>
    <row r="28" spans="1:8">
      <c r="A28" s="36" t="s">
        <v>123</v>
      </c>
      <c r="B28" s="38" t="s">
        <v>124</v>
      </c>
      <c r="C28" s="36" t="s">
        <v>125</v>
      </c>
      <c r="D28" s="41"/>
      <c r="E28" s="41"/>
      <c r="F28" s="41"/>
    </row>
    <row r="29" spans="1:8" ht="25.5">
      <c r="A29" s="39" t="s">
        <v>126</v>
      </c>
      <c r="B29" s="38" t="s">
        <v>127</v>
      </c>
      <c r="C29" s="50" t="s">
        <v>128</v>
      </c>
      <c r="D29" s="41"/>
      <c r="E29" s="41"/>
      <c r="F29" s="41"/>
    </row>
    <row r="30" spans="1:8" ht="25.5">
      <c r="A30" s="36" t="s">
        <v>129</v>
      </c>
      <c r="B30" s="38" t="s">
        <v>130</v>
      </c>
      <c r="C30" s="36" t="s">
        <v>36</v>
      </c>
      <c r="D30" s="41"/>
      <c r="E30" s="41"/>
      <c r="F30" s="41"/>
    </row>
    <row r="31" spans="1:8">
      <c r="A31" s="36" t="s">
        <v>131</v>
      </c>
      <c r="B31" s="9" t="s">
        <v>132</v>
      </c>
      <c r="C31" s="36" t="s">
        <v>107</v>
      </c>
      <c r="D31" s="29">
        <f>D32+D33+D34</f>
        <v>2639841.0822999999</v>
      </c>
      <c r="E31" s="41"/>
      <c r="F31" s="41"/>
      <c r="G31" s="47"/>
    </row>
    <row r="32" spans="1:8">
      <c r="A32" s="36" t="s">
        <v>133</v>
      </c>
      <c r="B32" s="38" t="s">
        <v>22</v>
      </c>
      <c r="C32" s="36" t="s">
        <v>107</v>
      </c>
      <c r="D32" s="29">
        <f>1562314700.12/1000</f>
        <v>1562314.7001199999</v>
      </c>
      <c r="E32" s="41"/>
      <c r="F32" s="41"/>
      <c r="G32" s="47"/>
    </row>
    <row r="33" spans="1:6">
      <c r="A33" s="36" t="s">
        <v>134</v>
      </c>
      <c r="B33" s="38" t="s">
        <v>23</v>
      </c>
      <c r="C33" s="36" t="s">
        <v>107</v>
      </c>
      <c r="D33" s="29">
        <f>1077526382.18/1000</f>
        <v>1077526.38218</v>
      </c>
      <c r="E33" s="41"/>
      <c r="F33" s="41"/>
    </row>
    <row r="34" spans="1:6" ht="25.5">
      <c r="A34" s="36" t="s">
        <v>135</v>
      </c>
      <c r="B34" s="38" t="s">
        <v>24</v>
      </c>
      <c r="C34" s="36" t="s">
        <v>107</v>
      </c>
      <c r="D34" s="29">
        <v>0</v>
      </c>
      <c r="E34" s="41"/>
      <c r="F34" s="41"/>
    </row>
    <row r="35" spans="1:6">
      <c r="A35" s="36" t="s">
        <v>186</v>
      </c>
      <c r="B35" s="38" t="s">
        <v>187</v>
      </c>
      <c r="C35" s="36" t="s">
        <v>107</v>
      </c>
      <c r="D35" s="29">
        <v>0</v>
      </c>
      <c r="E35" s="41"/>
      <c r="F35" s="41"/>
    </row>
    <row r="36" spans="1:6">
      <c r="A36" s="36" t="s">
        <v>136</v>
      </c>
      <c r="B36" s="9" t="s">
        <v>137</v>
      </c>
      <c r="C36" s="36" t="s">
        <v>107</v>
      </c>
      <c r="D36" s="41"/>
      <c r="E36" s="41"/>
      <c r="F36" s="41"/>
    </row>
    <row r="37" spans="1:6">
      <c r="A37" s="36" t="s">
        <v>138</v>
      </c>
      <c r="B37" s="38" t="s">
        <v>25</v>
      </c>
      <c r="C37" s="36" t="s">
        <v>107</v>
      </c>
      <c r="D37" s="41"/>
      <c r="E37" s="41"/>
      <c r="F37" s="41"/>
    </row>
    <row r="38" spans="1:6">
      <c r="A38" s="36" t="s">
        <v>139</v>
      </c>
      <c r="B38" s="38" t="s">
        <v>44</v>
      </c>
      <c r="C38" s="36" t="s">
        <v>107</v>
      </c>
      <c r="D38" s="41"/>
      <c r="E38" s="41"/>
      <c r="F38" s="41"/>
    </row>
    <row r="39" spans="1:6">
      <c r="A39" s="36" t="s">
        <v>140</v>
      </c>
      <c r="B39" s="9" t="s">
        <v>141</v>
      </c>
      <c r="C39" s="36" t="s">
        <v>107</v>
      </c>
      <c r="D39" s="41"/>
      <c r="E39" s="41"/>
      <c r="F39" s="41"/>
    </row>
    <row r="40" spans="1:6">
      <c r="A40" s="36" t="s">
        <v>142</v>
      </c>
      <c r="B40" s="38" t="s">
        <v>22</v>
      </c>
      <c r="C40" s="36" t="s">
        <v>107</v>
      </c>
      <c r="D40" s="41"/>
      <c r="E40" s="41"/>
      <c r="F40" s="41"/>
    </row>
    <row r="41" spans="1:6">
      <c r="A41" s="36" t="s">
        <v>143</v>
      </c>
      <c r="B41" s="38" t="s">
        <v>23</v>
      </c>
      <c r="C41" s="36" t="s">
        <v>107</v>
      </c>
      <c r="D41" s="41"/>
      <c r="E41" s="41"/>
      <c r="F41" s="41"/>
    </row>
    <row r="42" spans="1:6" ht="25.5">
      <c r="A42" s="36" t="s">
        <v>144</v>
      </c>
      <c r="B42" s="38" t="s">
        <v>24</v>
      </c>
      <c r="C42" s="36" t="s">
        <v>107</v>
      </c>
      <c r="D42" s="41"/>
      <c r="E42" s="41"/>
      <c r="F42" s="41"/>
    </row>
    <row r="43" spans="1:6" ht="25.5">
      <c r="A43" s="36" t="s">
        <v>145</v>
      </c>
      <c r="B43" s="9" t="s">
        <v>146</v>
      </c>
      <c r="C43" s="36" t="s">
        <v>107</v>
      </c>
      <c r="D43" s="41"/>
      <c r="E43" s="41"/>
      <c r="F43" s="41"/>
    </row>
    <row r="44" spans="1:6">
      <c r="A44" s="36" t="s">
        <v>147</v>
      </c>
      <c r="B44" s="38" t="s">
        <v>22</v>
      </c>
      <c r="C44" s="36" t="s">
        <v>107</v>
      </c>
      <c r="D44" s="41"/>
      <c r="E44" s="41"/>
      <c r="F44" s="41"/>
    </row>
    <row r="45" spans="1:6">
      <c r="A45" s="36" t="s">
        <v>148</v>
      </c>
      <c r="B45" s="38" t="s">
        <v>23</v>
      </c>
      <c r="C45" s="36" t="s">
        <v>107</v>
      </c>
      <c r="D45" s="41"/>
      <c r="E45" s="41"/>
      <c r="F45" s="41"/>
    </row>
    <row r="46" spans="1:6" ht="25.5">
      <c r="A46" s="36" t="s">
        <v>149</v>
      </c>
      <c r="B46" s="38" t="s">
        <v>24</v>
      </c>
      <c r="C46" s="36" t="s">
        <v>107</v>
      </c>
      <c r="D46" s="41"/>
      <c r="E46" s="41"/>
      <c r="F46" s="41"/>
    </row>
    <row r="47" spans="1:6">
      <c r="A47" s="36" t="s">
        <v>150</v>
      </c>
      <c r="B47" s="9" t="s">
        <v>185</v>
      </c>
      <c r="C47" s="36" t="s">
        <v>107</v>
      </c>
      <c r="D47" s="52">
        <v>6886484</v>
      </c>
      <c r="E47" s="41"/>
      <c r="F47" s="41"/>
    </row>
    <row r="48" spans="1:6" ht="25.5">
      <c r="A48" s="36" t="s">
        <v>151</v>
      </c>
      <c r="B48" s="9" t="s">
        <v>184</v>
      </c>
      <c r="C48" s="36" t="s">
        <v>152</v>
      </c>
      <c r="D48" s="31">
        <f>12864522/54076392</f>
        <v>0.23789534627236225</v>
      </c>
      <c r="E48" s="41"/>
      <c r="F48" s="41"/>
    </row>
    <row r="49" spans="1:6" ht="38.25">
      <c r="A49" s="36" t="s">
        <v>153</v>
      </c>
      <c r="B49" s="9" t="s">
        <v>17</v>
      </c>
      <c r="C49" s="36" t="s">
        <v>36</v>
      </c>
      <c r="D49" s="86" t="s">
        <v>154</v>
      </c>
      <c r="E49" s="86"/>
      <c r="F49" s="86"/>
    </row>
    <row r="50" spans="1:6">
      <c r="B50" s="8"/>
    </row>
    <row r="51" spans="1:6">
      <c r="A51" s="84" t="s">
        <v>155</v>
      </c>
      <c r="B51" s="84"/>
      <c r="C51" s="84"/>
      <c r="D51" s="84"/>
      <c r="E51" s="84"/>
      <c r="F51" s="84"/>
    </row>
    <row r="52" spans="1:6">
      <c r="A52" s="84" t="s">
        <v>194</v>
      </c>
      <c r="B52" s="84"/>
      <c r="C52" s="84"/>
      <c r="D52" s="84"/>
      <c r="E52" s="84"/>
      <c r="F52" s="8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activeCell="A31" sqref="A31:I31"/>
      <selection pane="topRight" activeCell="A31" sqref="A31:I31"/>
      <selection pane="bottomLeft" activeCell="A31" sqref="A31:I31"/>
      <selection pane="bottomRight" activeCell="E13" sqref="E13"/>
    </sheetView>
  </sheetViews>
  <sheetFormatPr defaultRowHeight="12.75"/>
  <cols>
    <col min="1" max="1" width="5.7109375" style="3" customWidth="1"/>
    <col min="2" max="2" width="44.140625" style="12" customWidth="1"/>
    <col min="3" max="3" width="14.28515625" style="27" bestFit="1" customWidth="1"/>
    <col min="4" max="9" width="19" style="12" customWidth="1"/>
    <col min="10"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182</v>
      </c>
    </row>
    <row r="2" spans="1:11">
      <c r="F2" s="27"/>
      <c r="I2" s="26" t="s">
        <v>83</v>
      </c>
    </row>
    <row r="3" spans="1:11">
      <c r="F3" s="27"/>
    </row>
    <row r="4" spans="1:11">
      <c r="A4" s="65" t="s">
        <v>45</v>
      </c>
      <c r="B4" s="83"/>
      <c r="C4" s="83"/>
      <c r="D4" s="83"/>
      <c r="E4" s="83"/>
      <c r="F4" s="83"/>
      <c r="G4" s="83"/>
      <c r="H4" s="83"/>
      <c r="I4" s="83"/>
    </row>
    <row r="5" spans="1:11">
      <c r="A5" s="65" t="str">
        <f>Титульный!$C$25</f>
        <v>Няганская ГРЭС (БЛ 3) ДПМ</v>
      </c>
      <c r="B5" s="83"/>
      <c r="C5" s="83"/>
      <c r="D5" s="83"/>
      <c r="E5" s="83"/>
      <c r="F5" s="83"/>
      <c r="G5" s="83"/>
      <c r="H5" s="83"/>
      <c r="I5" s="83"/>
    </row>
    <row r="7" spans="1:11" s="3" customFormat="1" ht="32.25" customHeight="1">
      <c r="A7" s="93" t="s">
        <v>94</v>
      </c>
      <c r="B7" s="93" t="s">
        <v>13</v>
      </c>
      <c r="C7" s="93" t="s">
        <v>160</v>
      </c>
      <c r="D7" s="93" t="s">
        <v>180</v>
      </c>
      <c r="E7" s="93"/>
      <c r="F7" s="93" t="s">
        <v>157</v>
      </c>
      <c r="G7" s="93"/>
      <c r="H7" s="93" t="s">
        <v>158</v>
      </c>
      <c r="I7" s="93"/>
      <c r="K7" s="48"/>
    </row>
    <row r="8" spans="1:11" s="3" customFormat="1">
      <c r="A8" s="93"/>
      <c r="B8" s="93"/>
      <c r="C8" s="93"/>
      <c r="D8" s="42">
        <f>Титульный!$B$5-2</f>
        <v>2015</v>
      </c>
      <c r="E8" s="43" t="s">
        <v>74</v>
      </c>
      <c r="F8" s="42">
        <f>Титульный!$B$5-1</f>
        <v>2016</v>
      </c>
      <c r="G8" s="43" t="s">
        <v>74</v>
      </c>
      <c r="H8" s="42">
        <f>Титульный!$B$5</f>
        <v>2017</v>
      </c>
      <c r="I8" s="43" t="s">
        <v>74</v>
      </c>
      <c r="K8" s="48"/>
    </row>
    <row r="9" spans="1:11" s="3" customFormat="1">
      <c r="A9" s="93"/>
      <c r="B9" s="93"/>
      <c r="C9" s="93"/>
      <c r="D9" s="51" t="s">
        <v>26</v>
      </c>
      <c r="E9" s="51" t="s">
        <v>27</v>
      </c>
      <c r="F9" s="51" t="s">
        <v>26</v>
      </c>
      <c r="G9" s="51" t="s">
        <v>27</v>
      </c>
      <c r="H9" s="51" t="s">
        <v>26</v>
      </c>
      <c r="I9" s="51" t="s">
        <v>27</v>
      </c>
    </row>
    <row r="10" spans="1:11" ht="12.75" customHeight="1">
      <c r="A10" s="89" t="s">
        <v>177</v>
      </c>
      <c r="B10" s="90"/>
      <c r="C10" s="90"/>
      <c r="D10" s="90"/>
      <c r="E10" s="90"/>
      <c r="F10" s="90"/>
      <c r="G10" s="90"/>
      <c r="H10" s="90"/>
      <c r="I10" s="91"/>
    </row>
    <row r="11" spans="1:11" ht="12.75" customHeight="1">
      <c r="A11" s="50" t="s">
        <v>161</v>
      </c>
      <c r="B11" s="37" t="s">
        <v>162</v>
      </c>
      <c r="C11" s="36" t="s">
        <v>175</v>
      </c>
      <c r="D11" s="44"/>
      <c r="E11" s="44"/>
      <c r="F11" s="29">
        <f>'[6]Тарифы ЭЭ и ГМ'!T24</f>
        <v>547.62</v>
      </c>
      <c r="G11" s="29">
        <f>'[6]Тарифы ЭЭ и ГМ'!U24</f>
        <v>547.62</v>
      </c>
      <c r="H11" s="87">
        <f>'[40]0.1'!$L$20</f>
        <v>558.29001140199603</v>
      </c>
      <c r="I11" s="92"/>
    </row>
    <row r="12" spans="1:11" ht="12.75" customHeight="1">
      <c r="A12" s="50"/>
      <c r="B12" s="45" t="s">
        <v>178</v>
      </c>
      <c r="C12" s="36" t="s">
        <v>175</v>
      </c>
      <c r="D12" s="44"/>
      <c r="E12" s="44"/>
      <c r="F12" s="29">
        <f>G12</f>
        <v>546.51947881057026</v>
      </c>
      <c r="G12" s="29">
        <f>'[40]2.1'!$G$170</f>
        <v>546.51947881057026</v>
      </c>
      <c r="H12" s="87">
        <f>'[40]2'!$G$170</f>
        <v>557.1263464019961</v>
      </c>
      <c r="I12" s="92"/>
    </row>
    <row r="13" spans="1:11" ht="12.75" customHeight="1">
      <c r="A13" s="50" t="s">
        <v>163</v>
      </c>
      <c r="B13" s="37" t="s">
        <v>164</v>
      </c>
      <c r="C13" s="36" t="s">
        <v>165</v>
      </c>
      <c r="D13" s="44"/>
      <c r="E13" s="44"/>
      <c r="F13" s="44"/>
      <c r="G13" s="44"/>
      <c r="H13" s="94"/>
      <c r="I13" s="95"/>
    </row>
    <row r="14" spans="1:11" ht="27.75" customHeight="1">
      <c r="A14" s="50" t="s">
        <v>166</v>
      </c>
      <c r="B14" s="37" t="s">
        <v>50</v>
      </c>
      <c r="C14" s="36" t="s">
        <v>51</v>
      </c>
      <c r="D14" s="96"/>
      <c r="E14" s="97"/>
      <c r="F14" s="96"/>
      <c r="G14" s="97"/>
      <c r="H14" s="96"/>
      <c r="I14" s="97"/>
    </row>
    <row r="15" spans="1:11" ht="26.25" customHeight="1">
      <c r="A15" s="50" t="s">
        <v>167</v>
      </c>
      <c r="B15" s="46" t="s">
        <v>52</v>
      </c>
      <c r="C15" s="36" t="s">
        <v>51</v>
      </c>
      <c r="D15" s="40"/>
      <c r="E15" s="40"/>
      <c r="F15" s="40"/>
      <c r="G15" s="40"/>
      <c r="H15" s="96"/>
      <c r="I15" s="95"/>
    </row>
    <row r="16" spans="1:11" ht="12.75" customHeight="1">
      <c r="A16" s="50" t="s">
        <v>168</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44"/>
      <c r="E19" s="44"/>
      <c r="F19" s="44"/>
      <c r="G19" s="44"/>
      <c r="H19" s="44"/>
      <c r="I19" s="44"/>
    </row>
    <row r="20" spans="1:9" ht="12.75" customHeight="1">
      <c r="A20" s="50"/>
      <c r="B20" s="38" t="s">
        <v>57</v>
      </c>
      <c r="C20" s="36" t="s">
        <v>51</v>
      </c>
      <c r="D20" s="44"/>
      <c r="E20" s="44"/>
      <c r="F20" s="44"/>
      <c r="G20" s="44"/>
      <c r="H20" s="44"/>
      <c r="I20" s="44"/>
    </row>
    <row r="21" spans="1:9" ht="12.75" customHeight="1">
      <c r="A21" s="50" t="s">
        <v>169</v>
      </c>
      <c r="B21" s="46" t="s">
        <v>58</v>
      </c>
      <c r="C21" s="36" t="s">
        <v>51</v>
      </c>
      <c r="D21" s="44"/>
      <c r="E21" s="44"/>
      <c r="F21" s="44"/>
      <c r="G21" s="44"/>
      <c r="H21" s="44"/>
      <c r="I21" s="44"/>
    </row>
    <row r="22" spans="1:9" ht="12.75" customHeight="1">
      <c r="A22" s="50" t="s">
        <v>170</v>
      </c>
      <c r="B22" s="37" t="s">
        <v>59</v>
      </c>
      <c r="C22" s="36" t="s">
        <v>36</v>
      </c>
      <c r="D22" s="44"/>
      <c r="E22" s="44"/>
      <c r="F22" s="44"/>
      <c r="G22" s="44"/>
      <c r="H22" s="44"/>
      <c r="I22" s="44"/>
    </row>
    <row r="23" spans="1:9" ht="25.5" customHeight="1">
      <c r="A23" s="50" t="s">
        <v>171</v>
      </c>
      <c r="B23" s="38" t="s">
        <v>60</v>
      </c>
      <c r="C23" s="50" t="s">
        <v>61</v>
      </c>
      <c r="D23" s="44"/>
      <c r="E23" s="44"/>
      <c r="F23" s="44"/>
      <c r="G23" s="44"/>
      <c r="H23" s="44"/>
      <c r="I23" s="44"/>
    </row>
    <row r="24" spans="1:9" ht="12.75" customHeight="1">
      <c r="A24" s="50" t="s">
        <v>172</v>
      </c>
      <c r="B24" s="46" t="s">
        <v>62</v>
      </c>
      <c r="C24" s="36" t="s">
        <v>51</v>
      </c>
      <c r="D24" s="44"/>
      <c r="E24" s="44"/>
      <c r="F24" s="44"/>
      <c r="G24" s="44"/>
      <c r="H24" s="44"/>
      <c r="I24" s="44"/>
    </row>
    <row r="25" spans="1:9" ht="12.75" customHeight="1">
      <c r="A25" s="50" t="s">
        <v>173</v>
      </c>
      <c r="B25" s="37" t="s">
        <v>63</v>
      </c>
      <c r="C25" s="36" t="s">
        <v>176</v>
      </c>
      <c r="D25" s="44"/>
      <c r="E25" s="44"/>
      <c r="F25" s="44"/>
      <c r="G25" s="44"/>
      <c r="H25" s="44"/>
      <c r="I25" s="44"/>
    </row>
    <row r="26" spans="1:9" ht="15" customHeight="1">
      <c r="A26" s="50"/>
      <c r="B26" s="38" t="s">
        <v>64</v>
      </c>
      <c r="C26" s="36" t="s">
        <v>176</v>
      </c>
      <c r="D26" s="44"/>
      <c r="E26" s="44"/>
      <c r="F26" s="44"/>
      <c r="G26" s="44"/>
      <c r="H26" s="44"/>
      <c r="I26" s="44"/>
    </row>
    <row r="27" spans="1:9">
      <c r="A27" s="50"/>
      <c r="B27" s="38" t="s">
        <v>65</v>
      </c>
      <c r="C27" s="36" t="s">
        <v>176</v>
      </c>
      <c r="D27" s="44"/>
      <c r="E27" s="44"/>
      <c r="F27" s="44"/>
      <c r="G27" s="44"/>
      <c r="H27" s="44"/>
      <c r="I27" s="44"/>
    </row>
    <row r="28" spans="1:9">
      <c r="A28" s="8"/>
      <c r="B28" s="33"/>
      <c r="C28" s="32"/>
      <c r="D28" s="33"/>
      <c r="E28" s="33"/>
      <c r="F28" s="33"/>
      <c r="G28" s="33"/>
      <c r="H28" s="33"/>
      <c r="I28" s="33"/>
    </row>
    <row r="29" spans="1:9">
      <c r="A29" s="84" t="s">
        <v>174</v>
      </c>
      <c r="B29" s="84"/>
      <c r="C29" s="84"/>
      <c r="D29" s="84"/>
      <c r="E29" s="84"/>
      <c r="F29" s="84"/>
      <c r="G29" s="84"/>
      <c r="H29" s="84"/>
      <c r="I29" s="84"/>
    </row>
    <row r="30" spans="1:9">
      <c r="A30" s="84" t="s">
        <v>179</v>
      </c>
      <c r="B30" s="84"/>
      <c r="C30" s="84"/>
      <c r="D30" s="84"/>
      <c r="E30" s="84"/>
      <c r="F30" s="84"/>
      <c r="G30" s="84"/>
      <c r="H30" s="84"/>
      <c r="I30" s="84"/>
    </row>
    <row r="31" spans="1:9">
      <c r="A31" s="84" t="s">
        <v>188</v>
      </c>
      <c r="B31" s="84"/>
      <c r="C31" s="84"/>
      <c r="D31" s="84"/>
      <c r="E31" s="84"/>
      <c r="F31" s="84"/>
      <c r="G31" s="84"/>
      <c r="H31" s="84"/>
      <c r="I31" s="84"/>
    </row>
    <row r="32" spans="1:9">
      <c r="A32" s="84"/>
      <c r="B32" s="84"/>
      <c r="C32" s="84"/>
      <c r="D32" s="84"/>
      <c r="E32" s="84"/>
      <c r="F32" s="84"/>
      <c r="G32" s="84"/>
      <c r="H32" s="84"/>
      <c r="I32" s="84"/>
    </row>
  </sheetData>
  <mergeCells count="20">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H15:I15"/>
    <mergeCell ref="A29:I29"/>
    <mergeCell ref="A30:I30"/>
    <mergeCell ref="A31:I31"/>
    <mergeCell ref="A32:I32"/>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34</vt:i4>
      </vt:variant>
    </vt:vector>
  </HeadingPairs>
  <TitlesOfParts>
    <vt:vector size="71" baseType="lpstr">
      <vt:lpstr>Титульный</vt:lpstr>
      <vt:lpstr>Свод</vt:lpstr>
      <vt:lpstr>Информация об организации</vt:lpstr>
      <vt:lpstr>АТЭЦ ДМ_П4</vt:lpstr>
      <vt:lpstr>АТЭЦ ДМ_П5</vt:lpstr>
      <vt:lpstr>АТЭЦ НМ_П4</vt:lpstr>
      <vt:lpstr>АТЭЦ НМ_П5</vt:lpstr>
      <vt:lpstr>ЧТЭЦ-1 ДМ_П4</vt:lpstr>
      <vt:lpstr>ЧТЭЦ-1 ДМ_П5</vt:lpstr>
      <vt:lpstr>ЧТЭЦ-1 НМ_П4</vt:lpstr>
      <vt:lpstr>ЧТЭЦ-1 НМ_П5</vt:lpstr>
      <vt:lpstr>ЧТЭЦ-2_П4</vt:lpstr>
      <vt:lpstr>ЧТЭЦ-2_П5</vt:lpstr>
      <vt:lpstr>ЧТЭЦ-3 ДМ_П4</vt:lpstr>
      <vt:lpstr>ЧТЭЦ-3 ДМ_П5</vt:lpstr>
      <vt:lpstr>ЧТЭЦ-3 НМ_П4</vt:lpstr>
      <vt:lpstr>ЧТЭЦ-3 НМ_П5</vt:lpstr>
      <vt:lpstr>ЧГРЭС ДМ_П4</vt:lpstr>
      <vt:lpstr>ЧГРЭС ДМ_П5</vt:lpstr>
      <vt:lpstr>ЧГРЭС Б1_П4</vt:lpstr>
      <vt:lpstr>ЧГРЭС Б1_П5</vt:lpstr>
      <vt:lpstr>ЧГРЭС Б2_П4</vt:lpstr>
      <vt:lpstr>ЧГРЭС Б2_П5</vt:lpstr>
      <vt:lpstr>ЧГРЭС Б3_П4</vt:lpstr>
      <vt:lpstr>ЧГРЭС Б3_П5</vt:lpstr>
      <vt:lpstr>ТТЭЦ-1 ДМ_П4</vt:lpstr>
      <vt:lpstr>ТТЭЦ-1 ДМ_П5</vt:lpstr>
      <vt:lpstr>ТТЭЦ-1 НМ_П4</vt:lpstr>
      <vt:lpstr>ТТЭЦ-1 НМ_П5</vt:lpstr>
      <vt:lpstr>ТТЭЦ-2_П4</vt:lpstr>
      <vt:lpstr>ТТЭЦ-2_П5</vt:lpstr>
      <vt:lpstr>НГРЭС Б1_П4</vt:lpstr>
      <vt:lpstr>НГРЭС Б1_П5</vt:lpstr>
      <vt:lpstr>НГРЭС Б2_П4</vt:lpstr>
      <vt:lpstr>НГРЭС Б2_П5</vt:lpstr>
      <vt:lpstr>НГРЭС Б3_П4</vt:lpstr>
      <vt:lpstr>НГРЭС Б3_П5</vt:lpstr>
      <vt:lpstr>'АТЭЦ ДМ_П4'!Область_печати</vt:lpstr>
      <vt:lpstr>'АТЭЦ ДМ_П5'!Область_печати</vt:lpstr>
      <vt:lpstr>'АТЭЦ НМ_П4'!Область_печати</vt:lpstr>
      <vt:lpstr>'АТЭЦ НМ_П5'!Область_печати</vt:lpstr>
      <vt:lpstr>'НГРЭС Б1_П4'!Область_печати</vt:lpstr>
      <vt:lpstr>'НГРЭС Б1_П5'!Область_печати</vt:lpstr>
      <vt:lpstr>'НГРЭС Б2_П4'!Область_печати</vt:lpstr>
      <vt:lpstr>'НГРЭС Б2_П5'!Область_печати</vt:lpstr>
      <vt:lpstr>'НГРЭС Б3_П4'!Область_печати</vt:lpstr>
      <vt:lpstr>'НГРЭС Б3_П5'!Область_печати</vt:lpstr>
      <vt:lpstr>'ТТЭЦ-1 ДМ_П4'!Область_печати</vt:lpstr>
      <vt:lpstr>'ТТЭЦ-1 ДМ_П5'!Область_печати</vt:lpstr>
      <vt:lpstr>'ТТЭЦ-1 НМ_П4'!Область_печати</vt:lpstr>
      <vt:lpstr>'ТТЭЦ-1 НМ_П5'!Область_печати</vt:lpstr>
      <vt:lpstr>'ТТЭЦ-2_П4'!Область_печати</vt:lpstr>
      <vt:lpstr>'ТТЭЦ-2_П5'!Область_печати</vt:lpstr>
      <vt:lpstr>'ЧГРЭС Б1_П4'!Область_печати</vt:lpstr>
      <vt:lpstr>'ЧГРЭС Б1_П5'!Область_печати</vt:lpstr>
      <vt:lpstr>'ЧГРЭС Б2_П4'!Область_печати</vt:lpstr>
      <vt:lpstr>'ЧГРЭС Б2_П5'!Область_печати</vt:lpstr>
      <vt:lpstr>'ЧГРЭС Б3_П4'!Область_печати</vt:lpstr>
      <vt:lpstr>'ЧГРЭС Б3_П5'!Область_печати</vt:lpstr>
      <vt:lpstr>'ЧГРЭС ДМ_П4'!Область_печати</vt:lpstr>
      <vt:lpstr>'ЧГРЭС ДМ_П5'!Область_печати</vt:lpstr>
      <vt:lpstr>'ЧТЭЦ-1 ДМ_П4'!Область_печати</vt:lpstr>
      <vt:lpstr>'ЧТЭЦ-1 ДМ_П5'!Область_печати</vt:lpstr>
      <vt:lpstr>'ЧТЭЦ-1 НМ_П4'!Область_печати</vt:lpstr>
      <vt:lpstr>'ЧТЭЦ-1 НМ_П5'!Область_печати</vt:lpstr>
      <vt:lpstr>'ЧТЭЦ-2_П4'!Область_печати</vt:lpstr>
      <vt:lpstr>'ЧТЭЦ-2_П5'!Область_печати</vt:lpstr>
      <vt:lpstr>'ЧТЭЦ-3 ДМ_П4'!Область_печати</vt:lpstr>
      <vt:lpstr>'ЧТЭЦ-3 ДМ_П5'!Область_печати</vt:lpstr>
      <vt:lpstr>'ЧТЭЦ-3 НМ_П4'!Область_печати</vt:lpstr>
      <vt:lpstr>'ЧТЭЦ-3 НМ_П5'!Область_печати</vt:lpstr>
    </vt:vector>
  </TitlesOfParts>
  <Company>Fortum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Silaeva Alexandra</cp:lastModifiedBy>
  <cp:lastPrinted>2015-08-31T09:46:36Z</cp:lastPrinted>
  <dcterms:created xsi:type="dcterms:W3CDTF">2013-08-21T10:15:04Z</dcterms:created>
  <dcterms:modified xsi:type="dcterms:W3CDTF">2016-05-26T11:44:53Z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-867510777</vt:i4>
  </property>
  <property fmtid="{D5CDD505-2E9C-101B-9397-08002B2CF9AE}" pid="3" name="_NewReviewCycle">
    <vt:lpwstr/>
  </property>
  <property fmtid="{D5CDD505-2E9C-101B-9397-08002B2CF9AE}" pid="4" name="_EmailSubject">
    <vt:lpwstr>Проверка отчетности на сайте</vt:lpwstr>
  </property>
  <property fmtid="{D5CDD505-2E9C-101B-9397-08002B2CF9AE}" pid="5" name="_AuthorEmail">
    <vt:lpwstr>Alexandra.O.Silaeva@fortum.com</vt:lpwstr>
  </property>
  <property fmtid="{D5CDD505-2E9C-101B-9397-08002B2CF9AE}" pid="6" name="_AuthorEmailDisplayName">
    <vt:lpwstr>Silaeva Alexandra O</vt:lpwstr>
  </property>
</Properties>
</file>